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2022" sheetId="1" r:id="rId1"/>
    <sheet name="Лист1" sheetId="2" r:id="rId2"/>
  </sheets>
  <externalReferences>
    <externalReference r:id="rId5"/>
    <externalReference r:id="rId6"/>
  </externalReferences>
  <definedNames>
    <definedName name="Акцизы">'[1]акт сверки - старый'!#REF!</definedName>
    <definedName name="Акцизы1">'[2]акт сверки - старый'!#REF!</definedName>
    <definedName name="_xlnm.Print_Titles" localSheetId="0">'2022'!$9:$11</definedName>
    <definedName name="_xlnm.Print_Area" localSheetId="0">'2022'!$A$1:$C$374</definedName>
  </definedNames>
  <calcPr fullCalcOnLoad="1" refMode="R1C1"/>
</workbook>
</file>

<file path=xl/comments1.xml><?xml version="1.0" encoding="utf-8"?>
<comments xmlns="http://schemas.openxmlformats.org/spreadsheetml/2006/main">
  <authors>
    <author>403-4</author>
  </authors>
  <commentList>
    <comment ref="H125" authorId="0">
      <text>
        <r>
          <rPr>
            <b/>
            <sz val="8"/>
            <rFont val="Tahoma"/>
            <family val="2"/>
          </rPr>
          <t>403-4: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20000 бюджетные учреждения</t>
        </r>
      </text>
    </comment>
  </commentList>
</comments>
</file>

<file path=xl/comments2.xml><?xml version="1.0" encoding="utf-8"?>
<comments xmlns="http://schemas.openxmlformats.org/spreadsheetml/2006/main">
  <authors>
    <author>403-4</author>
  </authors>
  <commentList>
    <comment ref="H125" authorId="0">
      <text>
        <r>
          <rPr>
            <b/>
            <sz val="8"/>
            <rFont val="Tahoma"/>
            <family val="2"/>
          </rPr>
          <t>403-4: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20000 бюджетные учреждения</t>
        </r>
      </text>
    </comment>
  </commentList>
</comments>
</file>

<file path=xl/sharedStrings.xml><?xml version="1.0" encoding="utf-8"?>
<sst xmlns="http://schemas.openxmlformats.org/spreadsheetml/2006/main" count="1198" uniqueCount="574">
  <si>
    <t>Код бюджетной классификации РФ</t>
  </si>
  <si>
    <t>Контингент</t>
  </si>
  <si>
    <t>% исполнения</t>
  </si>
  <si>
    <t>Прогноз бюджета города на 2005 год</t>
  </si>
  <si>
    <t>В условиях 2004 года</t>
  </si>
  <si>
    <t>В условиях 2005 года</t>
  </si>
  <si>
    <t>Отклонения</t>
  </si>
  <si>
    <t>Норматив</t>
  </si>
  <si>
    <t>Норматив в субъект</t>
  </si>
  <si>
    <t>5 из 50</t>
  </si>
  <si>
    <t>50 из 100</t>
  </si>
  <si>
    <t>5 из 100</t>
  </si>
  <si>
    <t>100 в федерацию</t>
  </si>
  <si>
    <t>100 в субъект</t>
  </si>
  <si>
    <t>90/60</t>
  </si>
  <si>
    <t>30 из 60</t>
  </si>
  <si>
    <t>25 в фед., 75 в субъект</t>
  </si>
  <si>
    <t>100/100</t>
  </si>
  <si>
    <t>ВСЕГО  ДОХОДОВ</t>
  </si>
  <si>
    <t>ВСЕГО РАСХОДОВ</t>
  </si>
  <si>
    <t xml:space="preserve"> </t>
  </si>
  <si>
    <t>ОБЩЕГОСУДАРСТВЕННЫЕ ВОПРОСЫ</t>
  </si>
  <si>
    <t xml:space="preserve"> Обеспечение проведения выборов и референдумов</t>
  </si>
  <si>
    <t xml:space="preserve"> Другие общегосударственные вопросы</t>
  </si>
  <si>
    <t>НАЦИОНАЛЬНАЯ БЕЗОПАСНОСТЬ И ПРАВООХРАНИТЕЛЬНАЯ ДЕЯТЕЛЬНОСТЬ</t>
  </si>
  <si>
    <t xml:space="preserve"> Органы внутренних дел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</si>
  <si>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</si>
  <si>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</si>
  <si>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</si>
  <si>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</si>
  <si>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</si>
  <si>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</si>
  <si>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</si>
  <si>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 xml:space="preserve"> Другие вопросы в области охраны окружающей среды</t>
  </si>
  <si>
    <t>ОБРАЗОВАНИЕ</t>
  </si>
  <si>
    <t xml:space="preserve"> Дошкольное образование</t>
  </si>
  <si>
    <t xml:space="preserve"> Общее образование</t>
  </si>
  <si>
    <t xml:space="preserve"> Другие вопросы в области образования</t>
  </si>
  <si>
    <t xml:space="preserve"> Культура</t>
  </si>
  <si>
    <t>СОЦИАЛЬНАЯ ПОЛИТИКА</t>
  </si>
  <si>
    <t>Пенсионное обеспечение</t>
  </si>
  <si>
    <t>01 03</t>
  </si>
  <si>
    <t>01 04</t>
  </si>
  <si>
    <t>01 06</t>
  </si>
  <si>
    <t>01 07</t>
  </si>
  <si>
    <t>03 02</t>
  </si>
  <si>
    <t>04 08</t>
  </si>
  <si>
    <t>04 09</t>
  </si>
  <si>
    <t>05 01</t>
  </si>
  <si>
    <t>05 02</t>
  </si>
  <si>
    <t>07 01</t>
  </si>
  <si>
    <t>07 02</t>
  </si>
  <si>
    <t>07 07</t>
  </si>
  <si>
    <t>07 09</t>
  </si>
  <si>
    <t>08 00</t>
  </si>
  <si>
    <t>08 01</t>
  </si>
  <si>
    <t>10 00</t>
  </si>
  <si>
    <t>10 01</t>
  </si>
  <si>
    <t>10 03</t>
  </si>
  <si>
    <t>10 04</t>
  </si>
  <si>
    <t>07 00</t>
  </si>
  <si>
    <t>06 00</t>
  </si>
  <si>
    <t>05 00</t>
  </si>
  <si>
    <t>04 00</t>
  </si>
  <si>
    <t>03 00</t>
  </si>
  <si>
    <t>01 00</t>
  </si>
  <si>
    <t>1 00 00000 00 0000 000</t>
  </si>
  <si>
    <t xml:space="preserve">1 01 00000 00 0000 000 </t>
  </si>
  <si>
    <t>НАЛОГИ  НА  ПРИБЫЛЬ,  ДОХОДЫ</t>
  </si>
  <si>
    <t>1 01 02000 01 0000 110</t>
  </si>
  <si>
    <t>Налог на доходы физических лиц</t>
  </si>
  <si>
    <t>1 01 02010 01 0000 110</t>
  </si>
  <si>
    <t>1 01 02020 01 0000 110</t>
  </si>
  <si>
    <t>1 01 02040 01 0000 110</t>
  </si>
  <si>
    <t>НАЛОГИ  НА  СОВОКУПНЫЙ  ДОХОД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</si>
  <si>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</si>
  <si>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</si>
  <si>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</si>
  <si>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>НАЛОГИ  НА  ИМУЩЕСТВО</t>
  </si>
  <si>
    <t>Налог на имущество физических лиц</t>
  </si>
  <si>
    <t>Налог на игорный бизнес</t>
  </si>
  <si>
    <t>Земельный налог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</si>
  <si>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</si>
  <si>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</si>
  <si>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</si>
  <si>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</si>
  <si>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1 07 01020 01 0000 110</t>
  </si>
  <si>
    <t>Налог на добычу общераспространенных полезных ископаемых</t>
  </si>
  <si>
    <t>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</si>
  <si>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</si>
  <si>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</si>
  <si>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</si>
  <si>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</si>
  <si>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</si>
  <si>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</si>
  <si>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1 08 07150 01 0000 110</t>
  </si>
  <si>
    <t>1 09 00000 00 0000 000</t>
  </si>
  <si>
    <t>1 09 04000 00 0000 110</t>
  </si>
  <si>
    <t>Налоги на имущество</t>
  </si>
  <si>
    <t>1 09 04010 02 0000 110</t>
  </si>
  <si>
    <t>Налог на имущество предприятий</t>
  </si>
  <si>
    <t>Налог с продаж</t>
  </si>
  <si>
    <t>Прочие налоги и сборы (по отмененным местным налогам и сборам)</t>
  </si>
  <si>
    <t>Налог на рекламу</t>
  </si>
  <si>
    <t>1 11 00000 00 0000 000</t>
  </si>
  <si>
    <t>ДОХОДЫ  ОТ  ИСПОЛЬЗОВАНИЯ  ИМУЩЕСТВА,  НАХОДЯЩЕГОСЯ  В  ГОСУДАРСТВЕННОЙ  И  МУНИЦИПАЛЬНОЙ СОБСТВЕННОСТИ</t>
  </si>
  <si>
    <t>1 11 05000 00 0000 120</t>
  </si>
  <si>
    <t>1 11 05010 00 0000 120</t>
  </si>
  <si>
    <t>1 11 05030 00 0000 120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</si>
  <si>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</si>
  <si>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</si>
  <si>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</si>
  <si>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</si>
  <si>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1 12 00000 00 0000 000</t>
  </si>
  <si>
    <t>ПЛАТЕЖИ ПРИ  ПОЛЬЗОВАНИИ  ПРИРОДНЫМИ 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</si>
  <si>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</si>
  <si>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</si>
  <si>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</si>
  <si>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</si>
  <si>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 ОТ  ПРОДАЖИ  МАТЕРИАЛЬНЫХ  И  НЕМАТЕРИАЛЬНЫХ  АКТИВОВ</t>
  </si>
  <si>
    <t>1 14 02000 00 0000 000</t>
  </si>
  <si>
    <t>1 16 00000 00 0000 000</t>
  </si>
  <si>
    <t>ШТРАФЫ,  САНКЦИИ,  ВОЗМЕЩЕНИЕ  УЩЕРБА</t>
  </si>
  <si>
    <t>1 17 00000 00 0000 000</t>
  </si>
  <si>
    <t>ПРОЧИЕ  НЕНАЛОГОВЫЕ  ДОХОДЫ</t>
  </si>
  <si>
    <t>1 17 05000 00 0000 180</t>
  </si>
  <si>
    <t xml:space="preserve">Прочие неналоговые  доходы </t>
  </si>
  <si>
    <t>ЗАДОЛЖЕННОСТЬ  И  ПЕРЕРАСЧЕТЫ ПО ОТМЕНЕННЫМ НАЛОГАМ, СБОРАМ И ИНЫМ ОБЯЗАТЕЛЬНЫМ ПЛАТЕЖАМ</t>
  </si>
  <si>
    <t>Другие вопросы в области национальной безопасности и правоохранительной деятельности</t>
  </si>
  <si>
    <t>Транспорт</t>
  </si>
  <si>
    <t>1 01 02030 01 0000 110</t>
  </si>
  <si>
    <t>1 06 01000 00 0000 110</t>
  </si>
  <si>
    <t>1 06 01020 04 0000 110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</si>
  <si>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</si>
  <si>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</si>
  <si>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</si>
  <si>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</si>
  <si>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</si>
  <si>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</si>
  <si>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1 06 05000 02 0000 110</t>
  </si>
  <si>
    <t xml:space="preserve">1 06 06000 00 0000 110 </t>
  </si>
  <si>
    <t>1 11 05034 04 0000 120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</si>
  <si>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</si>
  <si>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</si>
  <si>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Земельный налог (по обязательствам, возникшим до 1 января 2006 года)</t>
  </si>
  <si>
    <t>1 09 04040 01 0000 110</t>
  </si>
  <si>
    <t>Налог с имущества, переходящего в порядке наследования или дарения</t>
  </si>
  <si>
    <t>1 09 06000 02 0000 110</t>
  </si>
  <si>
    <t>1 09 06010 02 0000 110</t>
  </si>
  <si>
    <t>1 11 05020 00 0000 120</t>
  </si>
  <si>
    <t>1 11 05024 04 0000 120</t>
  </si>
  <si>
    <t>1 14 01000 00 0000 410</t>
  </si>
  <si>
    <t>Доходы от продажи квартир</t>
  </si>
  <si>
    <t>1 14 01040 04 0000 410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</si>
  <si>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</si>
  <si>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1 09 01000 00 0000 110</t>
  </si>
  <si>
    <t>Налог на прибыль организаций, зачислявшийся до 1 января 2005 года в местные бюджеты</t>
  </si>
  <si>
    <t>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</si>
  <si>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</si>
  <si>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</si>
  <si>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</si>
  <si>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Прочие налоги и сборы (по отмененным налогам и сборам субъектов РФ)</t>
  </si>
  <si>
    <t>1 09 07000 00 0000 110</t>
  </si>
  <si>
    <t>1 09 07010 00 0000 110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</si>
  <si>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</si>
  <si>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</si>
  <si>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</si>
  <si>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</si>
  <si>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Доходы от продажи квартир, находящихся в собственности городских округов</t>
  </si>
  <si>
    <t>2 02 00000 00 0000 000</t>
  </si>
  <si>
    <t>Безвозмездные поступления от других бюджетов бюджетной системы Российской Федерации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</si>
  <si>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</si>
  <si>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</si>
  <si>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</si>
  <si>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</si>
  <si>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</si>
  <si>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03 14</t>
  </si>
  <si>
    <t>04 12</t>
  </si>
  <si>
    <t>05 03</t>
  </si>
  <si>
    <t>05 05</t>
  </si>
  <si>
    <t>06 03</t>
  </si>
  <si>
    <t>06 05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</si>
  <si>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</si>
  <si>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</si>
  <si>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</si>
  <si>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Благоустройство</t>
  </si>
  <si>
    <t>Охрана объектов растительного и животного мира и среды их обитания</t>
  </si>
  <si>
    <t>Социальное обеспечение населения</t>
  </si>
  <si>
    <t>Охрана семьи и детства</t>
  </si>
  <si>
    <t xml:space="preserve">                                                                                 к решению Воронежской</t>
  </si>
  <si>
    <t xml:space="preserve">                                                                                городской Думы</t>
  </si>
  <si>
    <t>НАЛОГОВЫЕ И НЕНАЛОГОВЫЕ ДОХОДЫ</t>
  </si>
  <si>
    <t>ГОСУДАРСТВЕННАЯ  ПОШЛИНА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</si>
  <si>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</si>
  <si>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 xml:space="preserve">                                                                             Приложение № 1</t>
  </si>
  <si>
    <t>1 11 09000 00 0000 120</t>
  </si>
  <si>
    <t>1 11 09044 04 0000 120</t>
  </si>
  <si>
    <t>99 00</t>
  </si>
  <si>
    <t>99 99</t>
  </si>
  <si>
    <t>УСЛОВНО УТВЕРЖДЕННЫЕ РАСХОДЫ</t>
  </si>
  <si>
    <t>Условно утвержденные расходы</t>
  </si>
  <si>
    <t xml:space="preserve">ИТОГО  ДОХОДОВ </t>
  </si>
  <si>
    <t>1 14 06000 00 0000 430</t>
  </si>
  <si>
    <t>1 14 06010 00 0000 430</t>
  </si>
  <si>
    <t>1 14 06012 04 0000 430</t>
  </si>
  <si>
    <t>1 14 06020 00 0000 430</t>
  </si>
  <si>
    <t>1 14 06024 04 0000 430</t>
  </si>
  <si>
    <t xml:space="preserve">1 01 01000 00 0000 000 </t>
  </si>
  <si>
    <t>Налог на прибыль организаций</t>
  </si>
  <si>
    <t xml:space="preserve">1 01 01010 00 0000 000 </t>
  </si>
  <si>
    <t>Налог на прибыль организаций, зачисляемый в бюджеты бюджетной системы Российской Федерации по сооответствующим ставкам</t>
  </si>
  <si>
    <t>Налог на прибыль организаций, зачисляемый в бюджеты субъектов Российской Федерации</t>
  </si>
  <si>
    <t>1 05 01000 00 0000 000</t>
  </si>
  <si>
    <t>Налог, взимаемый в связи с применением упрощенной системы налогообложения</t>
  </si>
  <si>
    <t xml:space="preserve">1 01 01012 02 0000 000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</si>
  <si>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</si>
  <si>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</si>
  <si>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Резервные фонды</t>
  </si>
  <si>
    <t>13 01</t>
  </si>
  <si>
    <t>13 00</t>
  </si>
  <si>
    <t>ОБСЛУЖИВАНИЕ ГОСУДАРСТВЕННОГО И МУНИЦИПАЛЬНОГО ДОЛГА</t>
  </si>
  <si>
    <t>14 00</t>
  </si>
  <si>
    <t>14 03</t>
  </si>
  <si>
    <t>МЕЖБЮДЖЕТНЫЕ ТРАНСФЕРТЫ БЮДЖЕТАМ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</si>
  <si>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</si>
  <si>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11 00</t>
  </si>
  <si>
    <t>11 01</t>
  </si>
  <si>
    <t>ФИЗИЧЕСКАЯ КУЛЬТУРА И СПОРТ</t>
  </si>
  <si>
    <t>Физическая культура</t>
  </si>
  <si>
    <t>08 04</t>
  </si>
  <si>
    <t xml:space="preserve"> Другие вопросы в области культуры, кинематографии </t>
  </si>
  <si>
    <t>01 11</t>
  </si>
  <si>
    <t>01 13</t>
  </si>
  <si>
    <t>01 05</t>
  </si>
  <si>
    <t>Судебная система</t>
  </si>
  <si>
    <t xml:space="preserve">КУЛЬТУРА, КИНЕМАТОГРАФИЯ </t>
  </si>
  <si>
    <t>Дорожное хозяйство (дорожные фонды)</t>
  </si>
  <si>
    <t>1 05 01010 00 0000 000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</si>
  <si>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</si>
  <si>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</si>
  <si>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</si>
  <si>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1 05 01020 00 0000 000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</si>
  <si>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</si>
  <si>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</si>
  <si>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</si>
  <si>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1 05 02000 00 0000 110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</si>
  <si>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</si>
  <si>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</si>
  <si>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</si>
  <si>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</si>
  <si>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</si>
  <si>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</si>
  <si>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</si>
  <si>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</si>
  <si>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</si>
  <si>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</si>
  <si>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</si>
  <si>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</si>
  <si>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Дотации бюджетам городских округов на выравнивание бюджетной обеспеченности </t>
  </si>
  <si>
    <t>1 13 01990 00 0000 130</t>
  </si>
  <si>
    <t>1 13 01994 04 0000 130</t>
  </si>
  <si>
    <t xml:space="preserve">Прочие доходы от оказания платных услуг (работ) получателями средств бюджетов городских округов </t>
  </si>
  <si>
    <t>Другие вопросы в области социальной политики</t>
  </si>
  <si>
    <t>10 06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</si>
  <si>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НК РФ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</si>
  <si>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ИП,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 </t>
  </si>
  <si>
    <t xml:space="preserve">Налог на доходы физических лиц с доходов, полученных физическими лицами в соответствии со статьей 228 НК РФ </t>
  </si>
  <si>
    <t>1 05 00000 02 0000 000</t>
  </si>
  <si>
    <t>1 05 03000 01 0000 110</t>
  </si>
  <si>
    <t>1 09 04052 04 0000 110</t>
  </si>
  <si>
    <t>1 09 07012 04 0000 110</t>
  </si>
  <si>
    <t>1 09 07032 04 0000 110</t>
  </si>
  <si>
    <t>1 11 05012 04 0000 120</t>
  </si>
  <si>
    <t xml:space="preserve">Прочие доходы от оказания платных услуг (работ) </t>
  </si>
  <si>
    <t>1 14 02040 04 0000 410</t>
  </si>
  <si>
    <t>1 14 02043 04 0000 410</t>
  </si>
  <si>
    <t xml:space="preserve">НАИМЕНОВАНИЕ </t>
  </si>
  <si>
    <t xml:space="preserve">Сумма </t>
  </si>
  <si>
    <t>1 11 05026 04 0000 120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</si>
  <si>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</si>
  <si>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</t>
  </si>
  <si>
    <t xml:space="preserve">                           город Воронеж                                                                                                            городской Думы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</si>
  <si>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</si>
  <si>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</si>
  <si>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 муниципальных бюджетных и автономных учреждений, а также имущества  муниципальных унитарных предприятий, в том числе казенных) (концессионная плата за пользование муниципальным имуществом)</t>
  </si>
  <si>
    <t>Прочие поступления от использования имущества, находящегося в собственности городских округов (за исключением имущества  муниципальных бюджетных и автономных учреждений, а также имущества  муниципальных унитарных предприятий, в том числе казенных) (плата за наем жилых помещений мунниципального жилищного фонда)</t>
  </si>
  <si>
    <t>Прочие поступления от использования имущества, находящегося в собственности городских округов (за исключением имущества  муниципальных бюджетных и автономных учреждений, а также имущества  муниципальных унитарных предприятий, в том числе казенных) (платежи за право заключения договоров о развитии застроенных территорий)</t>
  </si>
  <si>
    <t>1 11 09044 04 0001 120</t>
  </si>
  <si>
    <t>Платежи за право на заключение договоров на организацию ярмарок</t>
  </si>
  <si>
    <t>1 11 09044 04 0002 120</t>
  </si>
  <si>
    <t>1 11 09044 04 0003 120</t>
  </si>
  <si>
    <t>Плата за право использования земельных участков без предоставления земельных участков и установления сервитутов</t>
  </si>
  <si>
    <t>1 13 01070 00 0000 130</t>
  </si>
  <si>
    <t>Доходы от оказания информационных услуг</t>
  </si>
  <si>
    <t>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</si>
  <si>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 (плата за предоставление сведений, содержащихся в информационной системе обеспечения градостроительной деятельности)</t>
  </si>
  <si>
    <t>1 14 13040 04 0000 410</t>
  </si>
  <si>
    <t xml:space="preserve">Доходы от приватизации имущества, находящегося в собственности городских округов, в части приватизации нефинансовых активов имущества казны </t>
  </si>
  <si>
    <t>1 16 01053 01 0000 140</t>
  </si>
  <si>
    <t>1 16 01063 01 0000 140</t>
  </si>
  <si>
    <t>1 16 01073 01 0000 140</t>
  </si>
  <si>
    <t>1 16 01074 01 0000 140</t>
  </si>
  <si>
    <t>1 16 01123 01 0000 140</t>
  </si>
  <si>
    <t>1 16 01154 01 0000 140</t>
  </si>
  <si>
    <t>1 16 01157 01 0000 140</t>
  </si>
  <si>
    <t>1 16 01193 01 0000 140</t>
  </si>
  <si>
    <t>1 16 01194 01 0000 140</t>
  </si>
  <si>
    <t>1 16 01203 01 0000 140</t>
  </si>
  <si>
    <t>1 16 02020 02 0000 140</t>
  </si>
  <si>
    <t>1 16 07010 04 0000 140</t>
  </si>
  <si>
    <t>1 16 07090 04 0000 140</t>
  </si>
  <si>
    <t>1 16 10031 04 0000 140</t>
  </si>
  <si>
    <t>1 16 10061 04 0000 140</t>
  </si>
  <si>
    <t>1 16 10062 04 0000 140</t>
  </si>
  <si>
    <t>1 16 11050 01 0000 140</t>
  </si>
  <si>
    <t>1 16 11064 01 0000 140</t>
  </si>
  <si>
    <t>Административные штрафы, установленные Главой 5 КоАП, за административные правонарушения,посягающие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</si>
  <si>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КоАП, за административные правонарушения,посягающие на здоровье, санитарно-эпидемиологическое благополучие населенияи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</si>
  <si>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КоАП,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</si>
  <si>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7 КоАП, за административные правонарушения в области охраны собственности, выявленные должностными лицамиорганов муниципального контроля </t>
  </si>
  <si>
    <t>Административные штрафы, установленные Главой 12 КоАП,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</si>
  <si>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15 КоАП, за административные правонарушения в области финансов, налогов и сборов, страхования, рынка ценных бумаг(за исключением штрафов, указанных в пункте 6 ст. 46 БК РФ), выявленные должностными лицами органов муниципального контроля </t>
  </si>
  <si>
    <t>Административные штрафы, установленные Главой 19 КоАП,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</si>
  <si>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19 КоАП, за административные правонарушения против порядка управления,  выявленные должностными лицамиорганов муниципального контроля </t>
  </si>
  <si>
    <t>Административные штрафы, установленные Главой 20 КоАП, за административные правонарушения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</si>
  <si>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</si>
  <si>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</si>
  <si>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</si>
  <si>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</si>
  <si>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РФ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</si>
  <si>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РФ о контрактной системе в сфере закупок товаров, работ, услуг для обеспечения государственных и муниципальных нужд 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</si>
  <si>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</si>
  <si>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</si>
  <si>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Административные штрафы, установленные Главой 15 КоАП,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</si>
  <si>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Субвенция бюджетам муниципальных районов (городских округов) Воронежской области на осуществление отдельных государственных полномочий в области обращения с животными без владельцев</t>
  </si>
  <si>
    <t>Иные межбюджетные трансферты бюджетам муниципальных образований Воронежской области на создание модельных муниципальных библиотек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</si>
  <si>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 в сфере организации отдыха детей в каникулярное время бюджетам муниципальных районов (городских округов) Воронежской области</t>
  </si>
  <si>
    <t xml:space="preserve">Субсидии из областного бюджета бюджетам муниципальных образований Воронежской области на материально-техническое оснащение муниципальных общеобразовательных организаций </t>
  </si>
  <si>
    <t>Субсидии из областного бюджета бюджетам муниципальных образований Воронежской области на  поддержку муниципальных программ в рамках регионального проекта "Формирование комфортной городской среды"</t>
  </si>
  <si>
    <t>Субсидии из областного бюджета бюджетам муниципальных образований Воронежской области на  реализацию программы дорожной деятельности Воронежской области в рамках национального проекта "Безопасные и качественные автомобильные дороги"</t>
  </si>
  <si>
    <t>Субсидии из областного бюджета бюджетам муниципальных образований Воронежской области на обеспечение мероприятий по переселению граждан из аварийного жилищного фонда, признанного таковым до 1 января 2017 года</t>
  </si>
  <si>
    <t xml:space="preserve">в том числе за счет средств </t>
  </si>
  <si>
    <t>ГК - Фонд содействия реформированию ЖКХ</t>
  </si>
  <si>
    <t>бюджета Воронежской области</t>
  </si>
  <si>
    <t>Обустройство</t>
  </si>
  <si>
    <t>Моя улица</t>
  </si>
  <si>
    <t>Дань памяти</t>
  </si>
  <si>
    <t>Обустройство городских парков</t>
  </si>
  <si>
    <t>Субсидии местным бюджетам на софинансирование объектов капитального строительства муниципальной собственности в рамках областной адресной инвестиционной программы</t>
  </si>
  <si>
    <t xml:space="preserve">Строительство и реконструкция водоснабжения и водоотведения </t>
  </si>
  <si>
    <t>Стимулирование программ развития жилищного строительства субъектов РФ (раздел Образование)</t>
  </si>
  <si>
    <t>Создание новых мест в общеобразовательных организациях</t>
  </si>
  <si>
    <t>Создание новых мест в общеобразовательных организациях (в целях достижения значений дополнительного результата)</t>
  </si>
  <si>
    <t>Строительство и реконструкция спортивных объектов</t>
  </si>
  <si>
    <t>Реализация ФЦП "Развитие физической культуры и спорта в РФ на 2016-2020 годы", в части капитальных вложений</t>
  </si>
  <si>
    <t>Реализация ФЦП "Развитие физической культуры и спорта в РФ на 2016-2020 годы", в части капитальных вложений (в целях достижения значений дополнительного результата)</t>
  </si>
  <si>
    <t xml:space="preserve">Субсидии на реализацию программы комплексного развития транспортной инфраструктуры Воронежской городской агломерации в рамках приоритетного направления стратегического развития РФ "Безопасные и качественные дороги" </t>
  </si>
  <si>
    <t>Субсидии бюджетам муниципальных образований Воронежской области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</si>
  <si>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>Субсидии бюджетам муниципальных образований Воронежской области на поддержку отрасли культуры (мероприятие "Комплектование книжных фондов муниципальных общедоступных библиотек субъектов Российской Федерации")</t>
  </si>
  <si>
    <t>Субсидии бюджетам муниципальных образований Воронежской области на государственную поддержку отрасли культуры (мероприятие "Оснащение образовательных учреждений в сфере культуры (детских школ искусств и училищ) музыкальными инструментами, оборудованием и материалами")</t>
  </si>
  <si>
    <t>Субсидии бюджетам муниципальных образований Воронежской области на обустройство и оснащение объектов физической культуры и спорта</t>
  </si>
  <si>
    <t xml:space="preserve">                           Глава городского округа                                                                          Председатель Воронежской</t>
  </si>
  <si>
    <t>Развитие и модернизация дошкольного образования</t>
  </si>
  <si>
    <t>Развитие и модернизация общего образования</t>
  </si>
  <si>
    <t>детские дошкольные учреждения</t>
  </si>
  <si>
    <t>общеобразовательные учреждения</t>
  </si>
  <si>
    <t>БЕЗВОЗМЕЗДНЫЕ ПОСТУПЛЕНИЯ</t>
  </si>
  <si>
    <t>2 00 00000 00 0000 000</t>
  </si>
  <si>
    <t>ПРОЧИЕ БЕЗВОЗМЕЗДНЫЕ ПОСТУПЛЕНИЯ</t>
  </si>
  <si>
    <t>2 07 00000 00 0000 000</t>
  </si>
  <si>
    <t>»</t>
  </si>
  <si>
    <t>Защита населения и территории от чрезвычайных ситуаций природного и техногенного характера, пожарная безопасность</t>
  </si>
  <si>
    <t>03 10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</si>
  <si>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</si>
  <si>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</si>
  <si>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</si>
  <si>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</si>
  <si>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</si>
  <si>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</si>
  <si>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</si>
  <si>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</si>
  <si>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</si>
  <si>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</si>
  <si>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</si>
  <si>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</si>
  <si>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</si>
  <si>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</si>
  <si>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</si>
  <si>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</si>
  <si>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</si>
  <si>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</si>
  <si>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1 16 10123 01 0042 140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</si>
  <si>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округов, направляемые на формирование муниципального дорожного фонда)</t>
  </si>
  <si>
    <t>1 17 15020 04 0000 150</t>
  </si>
  <si>
    <t>Инициативные платежи, зачисляемые в бюджеты городских округов</t>
  </si>
  <si>
    <t>Плата за право на заключение договоров на размещение  и эксплуатацию нестационарных торговых объектов</t>
  </si>
  <si>
    <t>Плата за право на установку и эксплуатацию рекламных конструкций</t>
  </si>
  <si>
    <t>1 11 09080 04 0000 120</t>
  </si>
  <si>
    <t>1 06 06030 00 0000 110</t>
  </si>
  <si>
    <t>1 06 06032 04 0000 110</t>
  </si>
  <si>
    <t>1 06 06040 00 0000 110</t>
  </si>
  <si>
    <t>1 06 06042 04 0000 110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</si>
  <si>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</si>
  <si>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</si>
  <si>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</si>
  <si>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</si>
  <si>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1 16 01213 01 0000 140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</si>
  <si>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</si>
  <si>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</si>
  <si>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</si>
  <si>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 И РАСХОДЫ БЮДЖЕТА  ГОРОДСКОГО  ОКРУГА  ГОРОД  ВОРОНЕЖ  НА 2022 ГОД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</si>
  <si>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</si>
  <si>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r>
      <t>«Приложение № 1 к решению Воронежской городской Думы от .12.2021  № -V
«О бюджете городского округа город Воронеж на 2022 год и на плановый период 2023 и 2024 годов</t>
    </r>
    <r>
      <rPr>
        <b/>
        <sz val="14"/>
        <rFont val="Calibri"/>
        <family val="2"/>
      </rPr>
      <t>»</t>
    </r>
  </si>
  <si>
    <t>Субвенция бюджетам муниципальных районов, городских округов Воронежской области на обеспечение государственных гарантий реализации прав  на получение общедоступного и бесплатного  начального общего, основного общего, среднего общего образования в муниципальных общеобразовательных организациях, обеспечение  дополнительного образования детей в муниципальных общеобразовательных организациях</t>
  </si>
  <si>
    <t>Субвенция бюджетам муниципальных районов, городских округов Воронежской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</si>
  <si>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Единая субвенция бюджетам муниципальных районов и городских округов Воронежской области для  осуществления отдельных государственных полномочий Воронежской области по созданию и организации деятельности комиссий по делам несовершеннолетних и защите их прав, организации и осуществлению деятельности по опеке и попечительству</t>
  </si>
  <si>
    <t>Единая субвенция бюджетам муниципальных районов (городских округов) Воронежской области для осуществления отдельных государственных полномочий Воронежской области по оказанию мер социальной поддержки семьям, взявшим на воспитание детей-сиро и детей, оставшихся без попечения родителей</t>
  </si>
  <si>
    <t xml:space="preserve">Субвенция бюджетам муниципальных районов и городских округов Воронежской области на осуществление государственных полномочий по созданию и организации деятельности административных  комиссий </t>
  </si>
  <si>
    <t>Субвенция бюджетам муниципальных районов (городских округов) Воронежской области на выплату единовременного пособия при всех формах устройства детей, лишенных родительского попечения, в семью</t>
  </si>
  <si>
    <t>Субвенция бюджетам муниципальных районов  и городских округов Воронежской области по предоставлению компенсации, выплачиваемой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</t>
  </si>
  <si>
    <t>Субвенции бюджетам муниципальных образований Воронежской области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</si>
  <si>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и городских округов Воронежской области на проведение Всероссийской переписи населения 2020 года</t>
  </si>
  <si>
    <t>Субвенция из областного бюджета бюджетам муниципальных районов (городских округов) Воронежской области на осуществление преданных органам местного самоуправления отдельных государственных полномочий Российской Федерации по обеспечению жилыми помещениями граждан, уволенных с военной службы (службы), и приравненных к ним лиц, за счет средств федерального бюджета</t>
  </si>
  <si>
    <t xml:space="preserve">Субсидии бюджетам муниципальных районов (городских округов) Воронежской области для организации отдыха и оздоровления детей и молодежи </t>
  </si>
  <si>
    <t>Субсидии из областного бюджета бюджетам муниципальных образований Воронежской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</si>
  <si>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Субсидии из областного бюджета бюджетам муниципальных образований Воронежской области на обеспечение образовательных организаций материально-технической базой для внедрения цифровой образовательной среды </t>
  </si>
  <si>
    <t>Субсидии из областного бюджета бюджетам муниципальных образований Воронежской области на обеспечение жильем молодых семей в рамках  реализации государственной программы Воронежской области "Обеспечение доступным и комфортным жильем населения Воронежской области"</t>
  </si>
  <si>
    <t>в том числе</t>
  </si>
  <si>
    <t>Субсидии из областного бюджета бюджетам муниципальных образований Воронежской области на  поддержку муниципальных программ в рамках регионального проекта "Формирование комфортной городской среды" (в целях достижения дополнительного результата)</t>
  </si>
  <si>
    <t>Субсидии из областного бюджета бюджетам муниципальных образований Воронежской области на развитие улично-дорожной сети административного центра Воронежской области городского округа город Воронеж</t>
  </si>
  <si>
    <t>Субсидии из областного бюджета бюджетам муниципальных образований Воронежской области на софинансирование разницы в расселяемых и предоставляемых площадях при переселении граждан из аварийного жилищного фонда</t>
  </si>
  <si>
    <t>Субсидии из областного бюджета бюджетам муниципальных образований Воронежской области на обеспечение мероприятий по переселению граждан из жилых помещений, признанных непригодными для проживания</t>
  </si>
  <si>
    <t xml:space="preserve">Субсидии из областного бюджета бюджетам муниципальных образований Воронежской области на обеспечение мероприятий по переселению граждан из аварийного жилищного фонда, признанного таковым после 1 января 2012 года </t>
  </si>
  <si>
    <t>Субсидии из областного бюджета бюджетам муниципальных образований Воронежской области на обеспечение мероприятий по софинансированию разницы в  предоставляемых многодетным семьям по нормам предоставления жилых помещений и расселяемых площадях при переселении из аварийных многоквартирных домов, признанных таковыми до 1 января 2017 года</t>
  </si>
  <si>
    <t>Субсидии из областного бюджета бюджетам  муниципальных образований Воронежской области на софинансирование расходов муниципальных образований на обустройство территорий муниципальных образований</t>
  </si>
  <si>
    <t>Субсидии из областного бюджета бюджетам муниципальных образований Воронежской области на софинансирование расходных обязательств, связанных с реализацией ФЦП "Увековечение памяти погибших при защите Отечества на 2019-2024 годы"</t>
  </si>
  <si>
    <t>Субсидии из областного бюджета бюджетам муниципальных образований Воронежской области на обустройство и восстановление воинских захоронений на территории Воронежской области (вне рамок софинансирования)</t>
  </si>
  <si>
    <t>Стимулирование программ развития жилищного строительства субъектов РФ (раздел ЖКХ) (в целях достижения значений дополнительного результата)</t>
  </si>
  <si>
    <t>Субсидии на софинансирование капитальных вложений в объекты муниципальной собственности (основное мероприятие "Развитие и модернизация дошкольного образования")</t>
  </si>
  <si>
    <t>Субсидии на софинансирование капитальных вложений в объекты муниципальной собственности (основное мероприятие "Развитие и модернизация общего образования")</t>
  </si>
  <si>
    <t>Создание дополнительных мест для детей в возрасте от 1,5 до 3 лет в образовательных организациях</t>
  </si>
  <si>
    <t>Создание дополнительных ных мест для детей в возрасте от 1,5 до 3 лет в образовательных организациях (в целях достижения значений дополнительного результата)</t>
  </si>
  <si>
    <t>Стимулирование программ развития жилищного строительства субъектов РФ в целях достижения значений дополнительного результата (раздел Образование)</t>
  </si>
  <si>
    <t>Субсидии на софинансирование капитальных вложений в объекты муниципальной собственности (основное мероприятие "Строительство и реконструкция культурно-досуговых учреждений в Воронежской области")</t>
  </si>
  <si>
    <t>Развитие инфраструктуры и обновление содержания дополнительного образования детей</t>
  </si>
  <si>
    <t>Строительство объектов "Культура"</t>
  </si>
  <si>
    <t>Субсидии на на погашение задолженности по бюджетным кредитам</t>
  </si>
  <si>
    <t>Субсидии бюджетам муниципальных образований Воронежской области на государственную поддержку отрасли культуры (мероприятие "Финансирование комплектования документных фондов общедоступных библиотек Воронежской области")</t>
  </si>
  <si>
    <t>Субсидии бюджетам муниципальных образований Воронежской области на государственную поддержку отрасли культуры (мероприятие "Реализация мероприятий по модернизации региональных и муниципальных детских школ искусств по видам искусств")</t>
  </si>
  <si>
    <t>Субсидии бюджетам муниципальных образований Воронежской области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 Российской Федерации</t>
  </si>
  <si>
    <t>Субсидии бюджетам муниципальных районов (городских округов) Воронежской области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</si>
  <si>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Субсидии из областного бюджета бюджетам муниципальных районов и городских округов Воронежской области на реализацию мероприятий по созданию условий для развития физической культуры и массового спорта</t>
  </si>
  <si>
    <t>Субсидии из областного бюджета бюджетам муниципальных образований на софинансирование проведения работ по ликвидации несанкционированных свалок в границах городов и наиболее опасных объектов накопленного экологического вреда окружающей среде (без учета областной адресной инвестиционной программы)</t>
  </si>
  <si>
    <t>Субсидии бюджетам муниципальных образований на софинансирование проведения работ по разработке проектной документации по рекультивации несанкционированных свалок  и проектной документации по ликвидации объектов накопленного вреда окружающей среде (без учета областной адресной инвестиционной программы)</t>
  </si>
  <si>
    <t>Субсидии из областного бюджета  муниципальных образований Воронежской области на мероприятия по развитию градостроительной деятельности</t>
  </si>
  <si>
    <t>Субсидии бюджетам муниципальных образований Воронежской области на реализацию мероприятий по приспособлению жилых помещений и общего имущества в многоквартирных домах с учетом потребностей инвалидов</t>
  </si>
  <si>
    <t>Субсидии бюджетам муниципальных образований Воронежской области на обустройство  тротуаров и пешеходных переходов для использования инвалидами, передвигающимися в креслах-колясках, и инвалидами с нарушениями зрения и слуха</t>
  </si>
  <si>
    <t>Субсидии бюджетам муниципальных образований Воронежской области на создание новых мест в образовательных организациях различных типов для реализации дополнительных общеразвивающих программ всех направлений</t>
  </si>
  <si>
    <t>Субсидии бюджетам муниципальных образований Воронежской области на создание детских технопарков "Кванториум"</t>
  </si>
  <si>
    <t>Субсидии  из областного бюджета бюджетам муниципальных образований Воронежской области на проведение мероприятий по обучению (профессиональной переподготовке, повышению квалификации) русскому жестовому языку переводчиков в сфере профессиональной коммуникации неслышащих и переводчиков в сфере профессиональной коммуникации лиц с нарушением слуха и зрения (слепоглухих), в том числе тифлокомментаторов</t>
  </si>
  <si>
    <t>Субсидии бюджетам муниципальных образований Воронежской области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</si>
  <si>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муниципальных образований Воронежской области на реализацию мероприятий областной адресной программы капитального ремонта</t>
  </si>
  <si>
    <t>спортивные объекты (департамент строительной политики)</t>
  </si>
  <si>
    <t>спортивные объекты (департамент физической культуры и спорта)</t>
  </si>
  <si>
    <t>Субсидии из областного бюджета бюджетам муниципальных образований Воронежской области на реализацию проектов по поддержке местных инициатив на территории муниципальных образований Воронежской области</t>
  </si>
  <si>
    <t>Иные межбюджетные трансферты муниципальным районам (городским округам) Воронежской области на реализацию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</si>
  <si>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Иные межбюджетные трансферты бюджетам муниципальных образований Воронежской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</si>
  <si>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Иные межбюджетные трансферты муниципальным районам (городским округам) Воронежской области на формирование  организационно-методического обеспечения и создание доступной пространственно-развивающей образовательной среды для организации специальных условий обучения детей с ограниченными возможностями здоровья  (ДОШКОЛЬНОЕ  ОБРАЗОВАНИЕ)</t>
  </si>
  <si>
    <t>Иные межбюджетные трансферты муниципальным районам (городским округам) Воронежской области на формирование  организационно-методического обеспечения и создание доступной пространственно-развивающей образовательной среды для организации специальных условий обучения детей с ограниченными возможностями здоровья  (ОБЩЕЕ ОБРАЗОВАНИЕ)</t>
  </si>
  <si>
    <t>Иные межбюджетные трансферты бюджетам муниципальных районов (городских округов) Воронежской области на комплектование книжных фондов библиотек муниципальных образований</t>
  </si>
  <si>
    <t>Иные межбюджетные трансферты бюджетам муниципальных районов (городских округов) Воронежской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</si>
  <si>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Иные межбюджетные трансферты бюджетам муниципальных образований Воронежской области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</si>
  <si>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Иные межбюджетные трансферты бюджетам муниципальных образований Воронежской области на обеспечение лизинговых платежей на закупку автобусов для пассажирских перевозок в городском округе город Воронеж</t>
  </si>
  <si>
    <t>11 02</t>
  </si>
  <si>
    <t>Массовый спорт</t>
  </si>
  <si>
    <t>Создание дополнительных мест в общеобразовательных организациях в связи с ростом числа обучающихся, вызванным демографическим фактором</t>
  </si>
  <si>
    <t>Создание дополнительных мест в общеобразовательных организациях в связи с ростом числа обучающихся, вызванным демографическим фактором (в целях достижения значения дополнительногорезультата)</t>
  </si>
  <si>
    <t>Субсидии бюджетам муниципальных образований Воронежской области на закупку оборудования для "умных" спортивных площадок</t>
  </si>
  <si>
    <t>Субсидии бюджетам муниципальных образований Воронежской области на создание "умных" спортивных площадок</t>
  </si>
  <si>
    <t xml:space="preserve">                                                                                 от 22.12.2021 № 370-V</t>
  </si>
  <si>
    <t xml:space="preserve">                                          В.Ю. Кстенин                                                                                                  В.Ф.Ходырев</t>
  </si>
  <si>
    <t>БЕЗВОЗМЕЗДНЫЕ ПОСТУПЛЕНИЯ ОТ ДРУГИХ БЮДЖЕТОВ БЮДЖЕТНОЙ СИСТЕМЫ РОССИЙСКОЙ ФЕДЕРАЦИИ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</si>
  <si>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</si>
  <si>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</si>
  <si>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</si>
  <si>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</si>
  <si>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</si>
  <si>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</si>
  <si>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</si>
  <si>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масладля дизельных и (или) карбюраторных (инжекторных) двигателей 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</si>
  <si>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</si>
  <si>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</si>
  <si>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</si>
  <si>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</si>
  <si>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</si>
  <si>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</si>
  <si>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</si>
  <si>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</si>
  <si>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</si>
  <si>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</si>
  <si>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</si>
  <si>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</si>
  <si>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ОКАЗАНИЯ ПЛАТНЫХ УСЛУГ И КОМПЕНСАЦИИ ЗАТРАТ ГОСУДАРСТВА</t>
  </si>
  <si>
    <t>05 04</t>
  </si>
  <si>
    <t>Прикладные научные исследования в области жилищно-коммунального хозяйства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</si>
  <si>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</si>
  <si>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</si>
  <si>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</si>
  <si>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</si>
  <si>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</si>
  <si>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</si>
  <si>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</si>
  <si>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Налог на доходы физических лиц в виде фиксированных авансовых платежей с доходов, полученных физическими лицами,  являющимися иностранными гражданами, осуществляющими трудовую деятельность по найму на основании патента в соответствии со статьей 227.1 НК РФ 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</si>
  <si>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</si>
  <si>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</si>
  <si>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</si>
  <si>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</si>
  <si>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 xml:space="preserve">04 05 </t>
  </si>
  <si>
    <t>Сельское хозяйство и рыболовство</t>
  </si>
  <si>
    <t>в том числе: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</si>
  <si>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</si>
  <si>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</si>
  <si>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</si>
  <si>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 xml:space="preserve"> Молодежная политика</t>
  </si>
  <si>
    <t>07 03</t>
  </si>
  <si>
    <t>Дополнительное образование детей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</si>
  <si>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</si>
  <si>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</si>
  <si>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</si>
  <si>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</si>
  <si>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1 13 02064 04 0000 130</t>
  </si>
  <si>
    <t>Доходы, поступающие в порядке возмещения расходов, понесенных в связи с эксплуатацией имущества городского округа</t>
  </si>
  <si>
    <t>1 14 06300 00 0000 430</t>
  </si>
  <si>
    <t>ДЕФИЦИТ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</si>
  <si>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</si>
  <si>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</si>
  <si>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</si>
  <si>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2 02 10000 00 0000 151</t>
  </si>
  <si>
    <t>2 02 15001 04 0000 151</t>
  </si>
  <si>
    <t>2 02 20000 00 0000 151</t>
  </si>
  <si>
    <t>2 02 30000 00 0000 151</t>
  </si>
  <si>
    <t>Иные межбюджетные трансферты</t>
  </si>
  <si>
    <t>2 02 40000 00 0000 151</t>
  </si>
  <si>
    <t>11 05</t>
  </si>
  <si>
    <t>Другие вопросы в области физической культуры и спорта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</si>
  <si>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</si>
  <si>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</si>
  <si>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</si>
  <si>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</si>
  <si>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</si>
  <si>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</si>
  <si>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</si>
  <si>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</si>
  <si>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Субсидии из областного бюджета бюджетам муниципальных образований Воронежской области на обеспечение учащихся общеобразовательных учреждений молочной продукцией</t>
  </si>
  <si>
    <t>Субсидии бюджетам муниципальных образований Воронежской области на поддержку отрасли культуры (мероприятие "Подключение муниципальных общедоступных библиотек и государственных центральных библиотек в субъектах РФ к информационно-телекоммуникационной сети "Интернет" и развитие библиотечного дела с учетом задачи расширения информационных технологий и оцифровки")</t>
  </si>
  <si>
    <t>Субсидии бюджетам муниципальных образований Воронежской области на поддержку отрасли культуры (мероприятие "Комплектование книжных фондов муниципальных общедоступных библиотек субъектов РФ)</t>
  </si>
  <si>
    <t xml:space="preserve">Субсидии бюджетам муниципальных образований Воронежской области на реализацию мероприятий по адаптации зданий приоритетных культурно-зрелищных, библиотечных и музейных учреждений и прилегающих к ним территорий для беспрепятственного доступа инвалидов и других МГН с учетом их особых потребностей и получения ими услуг </t>
  </si>
  <si>
    <t>Субсидии бюджетам муниципальных образований Воронежской области на оснащение и приобретение специального оборудования для организации доступа инвалидов к произведениям культуры и искусства, библиотечным фондам и информации в доступных форматах</t>
  </si>
  <si>
    <t>07 05</t>
  </si>
  <si>
    <t>Профессиональная подготовка, переподготовка и повышение квалификации</t>
  </si>
  <si>
    <t xml:space="preserve"> Обслуживание  государственного внутреннего и муниципального долга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</si>
  <si>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</si>
  <si>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</si>
  <si>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</si>
  <si>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1 05 01050 01 0000 110</t>
  </si>
  <si>
    <t>Минимальный налог, зачисляемый в бюджеты субъектов РФ</t>
  </si>
  <si>
    <t>тыс. рублей</t>
  </si>
  <si>
    <t>Субсидии из областного бюджета бюджетам муниципальных образований Воронежской области на софинансирование расходов муниципальных образований на приобретение коммунальной специализированной техники и оборудования</t>
  </si>
  <si>
    <t>Субсидии бюджетам муниципальных образований Воронежской области  на обеспечение мероприятий по капитальному ремонту общего имущества многоквартирных домов за счет средств ГК "Фонд содействия реформированию ЖКХ"</t>
  </si>
  <si>
    <r>
      <t>«Приложение № 1 к решению Воронежской городской Думы от 22.12.2021  № 370-V
«О бюджете городского округа город Воронеж на 2022 год и на плановый период 2023 и 2024 годов</t>
    </r>
    <r>
      <rPr>
        <b/>
        <sz val="14"/>
        <rFont val="Calibri"/>
        <family val="2"/>
      </rPr>
      <t>»</t>
    </r>
  </si>
  <si>
    <t xml:space="preserve">                                                                                 от_______ № _______</t>
  </si>
  <si>
    <t>».</t>
  </si>
  <si>
    <t>1 16 10081 04 0000 140</t>
  </si>
  <si>
    <t>Платежи в целях возмещения ущерба при расторжении муниципального контракта заключенного с муниципальным органим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</si>
</sst>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00"/>
    <numFmt numFmtId="176" formatCode="#,##0.0000"/>
    <numFmt numFmtId="177" formatCode="#,##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0">
    <font>
      <sz val="10"/>
      <name val="Courier New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12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Courier New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ourier New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8"/>
      <name val="Courier New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7" fillId="0" borderId="0" xfId="0" applyFont="1" applyFill="1" applyBorder="1" applyAlignment="1">
      <alignment vertical="top" wrapText="1"/>
    </xf>
    <xf numFmtId="172" fontId="8" fillId="0" borderId="10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173" fontId="10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3" fontId="8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" fontId="2" fillId="0" borderId="0" xfId="0" applyNumberFormat="1" applyFont="1" applyFill="1" applyAlignment="1">
      <alignment horizontal="left" vertical="top"/>
    </xf>
    <xf numFmtId="1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horizontal="left" vertical="top"/>
    </xf>
    <xf numFmtId="0" fontId="11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1" fontId="6" fillId="0" borderId="0" xfId="0" applyNumberFormat="1" applyFont="1" applyFill="1" applyAlignment="1">
      <alignment horizontal="left" vertical="top"/>
    </xf>
    <xf numFmtId="1" fontId="6" fillId="0" borderId="0" xfId="0" applyNumberFormat="1" applyFont="1" applyFill="1" applyBorder="1" applyAlignment="1">
      <alignment horizontal="left" vertical="top"/>
    </xf>
    <xf numFmtId="1" fontId="7" fillId="0" borderId="0" xfId="0" applyNumberFormat="1" applyFont="1" applyFill="1" applyAlignment="1">
      <alignment horizontal="left" vertical="top"/>
    </xf>
    <xf numFmtId="1" fontId="6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center" vertical="top"/>
    </xf>
    <xf numFmtId="0" fontId="12" fillId="0" borderId="0" xfId="0" applyFont="1" applyFill="1" applyBorder="1" applyAlignment="1">
      <alignment vertical="top" wrapText="1"/>
    </xf>
    <xf numFmtId="3" fontId="12" fillId="0" borderId="0" xfId="0" applyNumberFormat="1" applyFont="1" applyFill="1" applyBorder="1" applyAlignment="1">
      <alignment horizontal="center" vertical="top"/>
    </xf>
    <xf numFmtId="1" fontId="8" fillId="0" borderId="11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top" wrapText="1"/>
    </xf>
    <xf numFmtId="172" fontId="10" fillId="0" borderId="1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3" fontId="12" fillId="0" borderId="0" xfId="0" applyNumberFormat="1" applyFont="1" applyFill="1" applyBorder="1" applyAlignment="1">
      <alignment horizontal="center" vertical="top"/>
    </xf>
    <xf numFmtId="172" fontId="9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 vertical="top" wrapText="1"/>
    </xf>
    <xf numFmtId="3" fontId="7" fillId="0" borderId="0" xfId="0" applyNumberFormat="1" applyFont="1" applyFill="1" applyAlignment="1">
      <alignment horizontal="center" vertical="top"/>
    </xf>
    <xf numFmtId="3" fontId="2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vertical="top" wrapText="1"/>
    </xf>
    <xf numFmtId="3" fontId="6" fillId="0" borderId="0" xfId="0" applyNumberFormat="1" applyFont="1" applyFill="1" applyAlignment="1">
      <alignment horizontal="center" vertical="top"/>
    </xf>
    <xf numFmtId="173" fontId="6" fillId="0" borderId="0" xfId="0" applyNumberFormat="1" applyFont="1" applyFill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175" fontId="11" fillId="0" borderId="0" xfId="0" applyNumberFormat="1" applyFont="1" applyFill="1" applyAlignment="1">
      <alignment horizontal="center" vertical="top"/>
    </xf>
    <xf numFmtId="173" fontId="2" fillId="0" borderId="0" xfId="0" applyNumberFormat="1" applyFont="1" applyFill="1" applyAlignment="1">
      <alignment horizontal="center" vertical="top"/>
    </xf>
    <xf numFmtId="3" fontId="7" fillId="0" borderId="0" xfId="0" applyNumberFormat="1" applyFont="1" applyFill="1" applyAlignment="1">
      <alignment horizontal="left" vertical="top"/>
    </xf>
    <xf numFmtId="3" fontId="6" fillId="0" borderId="0" xfId="0" applyNumberFormat="1" applyFont="1" applyFill="1" applyAlignment="1">
      <alignment horizontal="center" vertical="top"/>
    </xf>
    <xf numFmtId="173" fontId="6" fillId="0" borderId="0" xfId="0" applyNumberFormat="1" applyFont="1" applyFill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49" fontId="8" fillId="0" borderId="0" xfId="0" applyNumberFormat="1" applyFont="1" applyFill="1" applyAlignment="1">
      <alignment horizontal="center" vertical="top"/>
    </xf>
    <xf numFmtId="173" fontId="8" fillId="0" borderId="0" xfId="0" applyNumberFormat="1" applyFont="1" applyFill="1" applyAlignment="1">
      <alignment horizontal="center" vertical="top"/>
    </xf>
    <xf numFmtId="3" fontId="2" fillId="0" borderId="0" xfId="0" applyNumberFormat="1" applyFont="1" applyFill="1" applyAlignment="1">
      <alignment horizontal="center" vertical="top"/>
    </xf>
    <xf numFmtId="3" fontId="8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 quotePrefix="1">
      <alignment horizontal="center" vertical="top"/>
    </xf>
    <xf numFmtId="0" fontId="2" fillId="0" borderId="0" xfId="0" applyFont="1" applyFill="1" applyAlignment="1">
      <alignment horizontal="left" vertical="top" wrapText="1"/>
    </xf>
    <xf numFmtId="49" fontId="8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wrapText="1"/>
    </xf>
    <xf numFmtId="173" fontId="8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3" fontId="8" fillId="0" borderId="0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175" fontId="8" fillId="0" borderId="0" xfId="0" applyNumberFormat="1" applyFont="1" applyFill="1" applyBorder="1" applyAlignment="1">
      <alignment horizontal="center" vertical="top"/>
    </xf>
    <xf numFmtId="3" fontId="18" fillId="0" borderId="0" xfId="0" applyNumberFormat="1" applyFont="1" applyFill="1" applyAlignment="1">
      <alignment horizontal="right" vertical="top"/>
    </xf>
    <xf numFmtId="3" fontId="13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vertical="top" wrapText="1"/>
    </xf>
    <xf numFmtId="173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175" fontId="8" fillId="0" borderId="0" xfId="0" applyNumberFormat="1" applyFont="1" applyFill="1" applyBorder="1" applyAlignment="1">
      <alignment horizontal="center" vertical="top"/>
    </xf>
    <xf numFmtId="175" fontId="8" fillId="0" borderId="0" xfId="0" applyNumberFormat="1" applyFont="1" applyFill="1" applyAlignment="1">
      <alignment horizontal="center" vertical="top"/>
    </xf>
    <xf numFmtId="175" fontId="2" fillId="0" borderId="0" xfId="0" applyNumberFormat="1" applyFont="1" applyFill="1" applyAlignment="1">
      <alignment horizontal="center" vertical="top"/>
    </xf>
    <xf numFmtId="176" fontId="11" fillId="0" borderId="0" xfId="0" applyNumberFormat="1" applyFont="1" applyFill="1" applyAlignment="1">
      <alignment vertical="top"/>
    </xf>
    <xf numFmtId="3" fontId="19" fillId="0" borderId="0" xfId="0" applyNumberFormat="1" applyFont="1" applyFill="1" applyAlignment="1">
      <alignment horizontal="right" vertical="top"/>
    </xf>
    <xf numFmtId="175" fontId="11" fillId="0" borderId="0" xfId="0" applyNumberFormat="1" applyFont="1" applyFill="1" applyAlignment="1">
      <alignment vertical="top"/>
    </xf>
    <xf numFmtId="174" fontId="2" fillId="0" borderId="0" xfId="0" applyNumberFormat="1" applyFont="1" applyFill="1" applyAlignment="1">
      <alignment horizontal="center" vertical="top"/>
    </xf>
    <xf numFmtId="176" fontId="2" fillId="0" borderId="0" xfId="0" applyNumberFormat="1" applyFont="1" applyFill="1" applyAlignment="1">
      <alignment horizontal="center" vertical="top"/>
    </xf>
    <xf numFmtId="174" fontId="8" fillId="0" borderId="0" xfId="0" applyNumberFormat="1" applyFont="1" applyFill="1" applyAlignment="1">
      <alignment horizontal="center" vertical="top"/>
    </xf>
    <xf numFmtId="176" fontId="8" fillId="0" borderId="0" xfId="0" applyNumberFormat="1" applyFont="1" applyFill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center"/>
    </xf>
    <xf numFmtId="174" fontId="2" fillId="0" borderId="11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11" xfId="0" applyFont="1" applyFill="1" applyBorder="1" applyAlignment="1">
      <alignment vertical="top" wrapText="1"/>
    </xf>
    <xf numFmtId="173" fontId="20" fillId="0" borderId="11" xfId="0" applyNumberFormat="1" applyFont="1" applyFill="1" applyBorder="1" applyAlignment="1">
      <alignment horizontal="center" vertical="center"/>
    </xf>
    <xf numFmtId="173" fontId="21" fillId="0" borderId="11" xfId="0" applyNumberFormat="1" applyFont="1" applyFill="1" applyBorder="1" applyAlignment="1">
      <alignment horizontal="center" vertical="center"/>
    </xf>
    <xf numFmtId="173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/>
    </xf>
    <xf numFmtId="0" fontId="8" fillId="0" borderId="11" xfId="0" applyFont="1" applyFill="1" applyBorder="1" applyAlignment="1">
      <alignment vertical="top" wrapText="1"/>
    </xf>
    <xf numFmtId="4" fontId="8" fillId="0" borderId="0" xfId="0" applyNumberFormat="1" applyFont="1" applyFill="1" applyAlignment="1">
      <alignment horizontal="center" vertical="top"/>
    </xf>
    <xf numFmtId="173" fontId="9" fillId="0" borderId="0" xfId="0" applyNumberFormat="1" applyFont="1" applyFill="1" applyAlignment="1">
      <alignment horizontal="center" vertical="top"/>
    </xf>
    <xf numFmtId="0" fontId="22" fillId="0" borderId="11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top" wrapText="1"/>
    </xf>
    <xf numFmtId="173" fontId="12" fillId="0" borderId="0" xfId="0" applyNumberFormat="1" applyFont="1" applyFill="1" applyBorder="1" applyAlignment="1">
      <alignment horizontal="center" vertical="top"/>
    </xf>
    <xf numFmtId="173" fontId="2" fillId="33" borderId="11" xfId="0" applyNumberFormat="1" applyFont="1" applyFill="1" applyBorder="1" applyAlignment="1">
      <alignment horizontal="center" vertical="center"/>
    </xf>
    <xf numFmtId="173" fontId="20" fillId="33" borderId="11" xfId="0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vertical="top" wrapText="1"/>
    </xf>
    <xf numFmtId="173" fontId="2" fillId="33" borderId="0" xfId="0" applyNumberFormat="1" applyFont="1" applyFill="1" applyBorder="1" applyAlignment="1">
      <alignment horizontal="center" vertical="center"/>
    </xf>
    <xf numFmtId="173" fontId="11" fillId="0" borderId="0" xfId="0" applyNumberFormat="1" applyFont="1" applyFill="1" applyAlignment="1">
      <alignment vertical="top"/>
    </xf>
    <xf numFmtId="173" fontId="2" fillId="0" borderId="0" xfId="0" applyNumberFormat="1" applyFont="1" applyFill="1" applyAlignment="1">
      <alignment horizontal="center" vertical="top"/>
    </xf>
    <xf numFmtId="3" fontId="12" fillId="33" borderId="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7" fillId="0" borderId="13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center" vertical="top" wrapText="1"/>
      <protection/>
    </xf>
    <xf numFmtId="0" fontId="7" fillId="0" borderId="16" xfId="0" applyFont="1" applyFill="1" applyBorder="1" applyAlignment="1" applyProtection="1">
      <alignment horizontal="center" vertical="top" wrapText="1"/>
      <protection/>
    </xf>
    <xf numFmtId="0" fontId="8" fillId="0" borderId="17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" fontId="7" fillId="0" borderId="20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6-4\&#1076;&#1083;&#1103;%20&#1074;&#1089;&#1077;&#1093;\&#1054;&#1090;%20&#1086;&#1090;&#1076;&#1077;&#1083;&#1072;%20&#1076;&#1086;&#1093;&#1086;&#1076;&#1086;&#1074;%20&#1087;&#1086;&#1103;&#1089;&#1085;&#1080;&#1090;&#1077;&#1083;&#1100;&#1085;&#1072;&#1103;\XLS\&#1057;&#1074;&#1086;&#1076;&#1082;&#1080;%20&#1085;&#1086;&#1074;&#1099;&#1077;\&#1052;&#1086;&#1080;%20&#1076;&#1086;&#1082;&#1091;&#1084;&#1077;&#1085;&#1090;&#1099;\XLS\&#1040;&#1082;&#1090;&#1099;%20&#1089;&#1074;&#1077;&#1088;&#1082;&#1080;\&#1072;&#1082;&#1090;%20&#1089;&#1074;&#1077;&#1088;&#1082;&#1080;%20&#1079;&#1072;%201999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6-4\&#1076;&#1083;&#1103;%20&#1074;&#1089;&#1077;&#1093;\&#1054;&#1090;%20&#1086;&#1090;&#1076;&#1077;&#1083;&#1072;%20&#1076;&#1086;&#1093;&#1086;&#1076;&#1086;&#1074;%20&#1087;&#1086;&#1103;&#1089;&#1085;&#1080;&#1090;&#1077;&#1083;&#1100;&#1085;&#1072;&#1103;\XLS\&#1057;&#1074;&#1086;&#1076;&#1082;&#1080;%20&#1085;&#1086;&#1074;&#1099;&#1077;\&#1072;&#1082;&#1090;%20&#1089;&#1074;&#1077;&#1088;&#1082;&#1080;%20&#1079;&#1072;%201999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 сверки  последний"/>
      <sheetName val="акт сверки "/>
      <sheetName val="акт сверки  (2)"/>
      <sheetName val="акт сверки - старый"/>
      <sheetName val="причины"/>
      <sheetName val="по районам"/>
      <sheetName val="по налогам"/>
      <sheetName val="налоги-денеж."/>
      <sheetName val="налоги-соглаш."/>
      <sheetName val="город 100%"/>
      <sheetName val="деньги-город"/>
      <sheetName val="соглаш.-город"/>
      <sheetName val="Лист8"/>
      <sheetName val="Лист9"/>
      <sheetName val="Лист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кт сверки  последний"/>
      <sheetName val="акт сверки "/>
      <sheetName val="акт сверки  (2)"/>
      <sheetName val="акт сверки - старый"/>
      <sheetName val="причины"/>
      <sheetName val="по районам"/>
      <sheetName val="по налогам"/>
      <sheetName val="налоги-денеж."/>
      <sheetName val="налоги-соглаш."/>
      <sheetName val="город 100%"/>
      <sheetName val="деньги-город"/>
      <sheetName val="соглаш.-город"/>
      <sheetName val="Лист8"/>
      <sheetName val="Лист9"/>
      <sheetName val="Лист10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24C8E6DB66470D84A90B538122B6EF53269530DCF87971A2CB100508793B5FA8F4682531287D0C48F1623BE134AD97CDE704933907EAF21SFk2H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24C8E6DB66470D84A90B538122B6EF53269530DCF87971A2CB100508793B5FA8F4682531287D0C48F1623BE134AD97CDE704933907EAF21SFk2H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5"/>
  <sheetViews>
    <sheetView showZeros="0" tabSelected="1" view="pageBreakPreview" zoomScale="75" zoomScaleNormal="85" zoomScaleSheetLayoutView="75" zoomScalePageLayoutView="0" workbookViewId="0" topLeftCell="A284">
      <selection activeCell="C313" sqref="C313"/>
    </sheetView>
  </sheetViews>
  <sheetFormatPr defaultColWidth="8.75390625" defaultRowHeight="12.75"/>
  <cols>
    <col min="1" max="1" width="27.00390625" style="19" customWidth="1"/>
    <col min="2" max="2" width="79.375" style="43" customWidth="1"/>
    <col min="3" max="3" width="18.125" style="42" customWidth="1"/>
    <col min="4" max="7" width="15.125" style="20" hidden="1" customWidth="1"/>
    <col min="8" max="8" width="16.00390625" style="20" hidden="1" customWidth="1"/>
    <col min="9" max="9" width="11.125" style="20" hidden="1" customWidth="1"/>
    <col min="10" max="10" width="12.50390625" style="21" hidden="1" customWidth="1"/>
    <col min="11" max="11" width="18.625" style="18" customWidth="1"/>
    <col min="12" max="12" width="18.125" style="18" customWidth="1"/>
    <col min="13" max="16384" width="8.75390625" style="18" customWidth="1"/>
  </cols>
  <sheetData>
    <row r="1" spans="1:10" s="15" customFormat="1" ht="18.75">
      <c r="A1" s="12"/>
      <c r="B1" s="131" t="s">
        <v>194</v>
      </c>
      <c r="C1" s="132"/>
      <c r="D1" s="132"/>
      <c r="E1" s="132"/>
      <c r="F1" s="13"/>
      <c r="G1" s="13"/>
      <c r="H1" s="13"/>
      <c r="I1" s="13"/>
      <c r="J1" s="14"/>
    </row>
    <row r="2" spans="1:10" s="15" customFormat="1" ht="18.75">
      <c r="A2" s="12"/>
      <c r="B2" s="131" t="s">
        <v>189</v>
      </c>
      <c r="C2" s="132"/>
      <c r="D2" s="132"/>
      <c r="E2" s="132"/>
      <c r="F2" s="13"/>
      <c r="G2" s="13"/>
      <c r="H2" s="13"/>
      <c r="I2" s="13"/>
      <c r="J2" s="14"/>
    </row>
    <row r="3" spans="1:10" s="15" customFormat="1" ht="18.75">
      <c r="A3" s="12"/>
      <c r="B3" s="131" t="s">
        <v>190</v>
      </c>
      <c r="C3" s="132"/>
      <c r="D3" s="132"/>
      <c r="E3" s="132"/>
      <c r="F3" s="13"/>
      <c r="G3" s="13"/>
      <c r="H3" s="13"/>
      <c r="I3" s="13"/>
      <c r="J3" s="14"/>
    </row>
    <row r="4" spans="1:10" s="15" customFormat="1" ht="27.75" customHeight="1">
      <c r="A4" s="12"/>
      <c r="B4" s="131" t="s">
        <v>570</v>
      </c>
      <c r="C4" s="132"/>
      <c r="D4" s="132"/>
      <c r="E4" s="132"/>
      <c r="F4" s="13"/>
      <c r="G4" s="13"/>
      <c r="H4" s="13"/>
      <c r="I4" s="13"/>
      <c r="J4" s="14"/>
    </row>
    <row r="5" spans="1:10" s="15" customFormat="1" ht="48.75" customHeight="1">
      <c r="A5" s="134" t="s">
        <v>569</v>
      </c>
      <c r="B5" s="135"/>
      <c r="C5" s="135"/>
      <c r="D5" s="57"/>
      <c r="E5" s="57"/>
      <c r="F5" s="13"/>
      <c r="G5" s="13"/>
      <c r="H5" s="13"/>
      <c r="I5" s="13"/>
      <c r="J5" s="14"/>
    </row>
    <row r="6" spans="1:10" s="15" customFormat="1" ht="14.25" customHeight="1">
      <c r="A6" s="12"/>
      <c r="B6" s="16"/>
      <c r="C6" s="17"/>
      <c r="D6" s="13"/>
      <c r="E6" s="13"/>
      <c r="F6" s="13"/>
      <c r="G6" s="13"/>
      <c r="H6" s="13"/>
      <c r="I6" s="13"/>
      <c r="J6" s="14"/>
    </row>
    <row r="7" spans="1:3" ht="24" customHeight="1">
      <c r="A7" s="136" t="s">
        <v>410</v>
      </c>
      <c r="B7" s="136"/>
      <c r="C7" s="136"/>
    </row>
    <row r="8" spans="2:10" ht="24.75" customHeight="1" thickBot="1">
      <c r="B8" s="18"/>
      <c r="C8" s="44" t="s">
        <v>566</v>
      </c>
      <c r="D8" s="22"/>
      <c r="E8" s="22"/>
      <c r="F8" s="22"/>
      <c r="G8" s="22"/>
      <c r="H8" s="22"/>
      <c r="I8" s="22"/>
      <c r="J8" s="23" t="s">
        <v>566</v>
      </c>
    </row>
    <row r="9" spans="1:10" s="24" customFormat="1" ht="15" customHeight="1">
      <c r="A9" s="133" t="s">
        <v>0</v>
      </c>
      <c r="B9" s="133" t="s">
        <v>276</v>
      </c>
      <c r="C9" s="149" t="s">
        <v>277</v>
      </c>
      <c r="D9" s="140" t="s">
        <v>2</v>
      </c>
      <c r="E9" s="137" t="s">
        <v>3</v>
      </c>
      <c r="F9" s="138"/>
      <c r="G9" s="138"/>
      <c r="H9" s="138"/>
      <c r="I9" s="138"/>
      <c r="J9" s="139"/>
    </row>
    <row r="10" spans="1:10" s="24" customFormat="1" ht="15" customHeight="1">
      <c r="A10" s="133"/>
      <c r="B10" s="133"/>
      <c r="C10" s="150"/>
      <c r="D10" s="141"/>
      <c r="E10" s="143" t="s">
        <v>1</v>
      </c>
      <c r="F10" s="145" t="s">
        <v>4</v>
      </c>
      <c r="G10" s="146"/>
      <c r="H10" s="145" t="s">
        <v>5</v>
      </c>
      <c r="I10" s="146"/>
      <c r="J10" s="147" t="s">
        <v>6</v>
      </c>
    </row>
    <row r="11" spans="1:10" s="19" customFormat="1" ht="21" customHeight="1">
      <c r="A11" s="133"/>
      <c r="B11" s="133"/>
      <c r="C11" s="150"/>
      <c r="D11" s="141"/>
      <c r="E11" s="144"/>
      <c r="F11" s="3"/>
      <c r="G11" s="3" t="s">
        <v>7</v>
      </c>
      <c r="H11" s="3"/>
      <c r="I11" s="56" t="s">
        <v>8</v>
      </c>
      <c r="J11" s="148"/>
    </row>
    <row r="12" spans="1:10" s="5" customFormat="1" ht="26.25" customHeight="1">
      <c r="A12" s="78" t="s">
        <v>66</v>
      </c>
      <c r="B12" s="25" t="s">
        <v>191</v>
      </c>
      <c r="C12" s="122">
        <f>C13+C29+C46+C58+C61+C68+C83+C109+C111+C120+C135+C169+C23</f>
        <v>11778681.7</v>
      </c>
      <c r="D12" s="2" t="e">
        <f>C12*100/#REF!</f>
        <v>#REF!</v>
      </c>
      <c r="E12" s="3" t="e">
        <f>E13+E21+E60+E68+E77+E83+#REF!+E154+#REF!+#REF!+#REF!</f>
        <v>#REF!</v>
      </c>
      <c r="F12" s="27" t="e">
        <f>F13+F21+F60+F68+F77+F83+#REF!+F154+#REF!+#REF!+#REF!</f>
        <v>#REF!</v>
      </c>
      <c r="G12" s="3"/>
      <c r="H12" s="3" t="e">
        <f>H13+H21+H60+H68+H77+H83+#REF!+H154+#REF!+#REF!+#REF!</f>
        <v>#REF!</v>
      </c>
      <c r="I12" s="4"/>
      <c r="J12" s="55" t="e">
        <f>H12-F12</f>
        <v>#REF!</v>
      </c>
    </row>
    <row r="13" spans="1:10" s="5" customFormat="1" ht="25.5" customHeight="1" hidden="1">
      <c r="A13" s="78" t="s">
        <v>67</v>
      </c>
      <c r="B13" s="25" t="s">
        <v>68</v>
      </c>
      <c r="C13" s="26">
        <f>C17+C14</f>
        <v>7174272</v>
      </c>
      <c r="D13" s="2" t="e">
        <f>C13*100/#REF!</f>
        <v>#REF!</v>
      </c>
      <c r="E13" s="3" t="e">
        <f>E17+#REF!</f>
        <v>#REF!</v>
      </c>
      <c r="F13" s="3" t="e">
        <f>F17+#REF!</f>
        <v>#REF!</v>
      </c>
      <c r="G13" s="3"/>
      <c r="H13" s="3" t="e">
        <f>H17+#REF!</f>
        <v>#REF!</v>
      </c>
      <c r="I13" s="4"/>
      <c r="J13" s="55" t="e">
        <f>H13-F13</f>
        <v>#REF!</v>
      </c>
    </row>
    <row r="14" spans="1:10" s="5" customFormat="1" ht="25.5" customHeight="1" hidden="1">
      <c r="A14" s="78" t="s">
        <v>207</v>
      </c>
      <c r="B14" s="25" t="s">
        <v>208</v>
      </c>
      <c r="C14" s="26">
        <f>C15</f>
        <v>0</v>
      </c>
      <c r="D14" s="2"/>
      <c r="E14" s="3"/>
      <c r="F14" s="3"/>
      <c r="G14" s="3"/>
      <c r="H14" s="3"/>
      <c r="I14" s="4"/>
      <c r="J14" s="55"/>
    </row>
    <row r="15" spans="1:10" s="5" customFormat="1" ht="41.25" customHeight="1" hidden="1">
      <c r="A15" s="79" t="s">
        <v>209</v>
      </c>
      <c r="B15" s="28" t="s">
        <v>210</v>
      </c>
      <c r="C15" s="26">
        <f>C16</f>
        <v>0</v>
      </c>
      <c r="D15" s="2"/>
      <c r="E15" s="3"/>
      <c r="F15" s="3"/>
      <c r="G15" s="3"/>
      <c r="H15" s="3"/>
      <c r="I15" s="4"/>
      <c r="J15" s="55"/>
    </row>
    <row r="16" spans="1:10" s="5" customFormat="1" ht="36" customHeight="1" hidden="1">
      <c r="A16" s="79" t="s">
        <v>214</v>
      </c>
      <c r="B16" s="28" t="s">
        <v>211</v>
      </c>
      <c r="C16" s="26"/>
      <c r="D16" s="2"/>
      <c r="E16" s="3"/>
      <c r="F16" s="3"/>
      <c r="G16" s="3"/>
      <c r="H16" s="3"/>
      <c r="I16" s="4"/>
      <c r="J16" s="55"/>
    </row>
    <row r="17" spans="1:10" s="5" customFormat="1" ht="22.5" customHeight="1" hidden="1">
      <c r="A17" s="78" t="s">
        <v>69</v>
      </c>
      <c r="B17" s="25" t="s">
        <v>70</v>
      </c>
      <c r="C17" s="26">
        <f>C18+C19+C20+C21+C22</f>
        <v>7174272</v>
      </c>
      <c r="D17" s="2" t="e">
        <f>C17*100/#REF!</f>
        <v>#REF!</v>
      </c>
      <c r="E17" s="3" t="e">
        <f>E18</f>
        <v>#REF!</v>
      </c>
      <c r="F17" s="3" t="e">
        <f>F18</f>
        <v>#REF!</v>
      </c>
      <c r="G17" s="3"/>
      <c r="H17" s="3" t="e">
        <f>H18</f>
        <v>#REF!</v>
      </c>
      <c r="I17" s="4"/>
      <c r="J17" s="55" t="e">
        <f>H17-F17</f>
        <v>#REF!</v>
      </c>
    </row>
    <row r="18" spans="1:10" s="5" customFormat="1" ht="79.5" customHeight="1" hidden="1">
      <c r="A18" s="79" t="s">
        <v>71</v>
      </c>
      <c r="B18" s="28" t="s">
        <v>264</v>
      </c>
      <c r="C18" s="26">
        <f>6447955+39000+10414</f>
        <v>6497369</v>
      </c>
      <c r="D18" s="29" t="e">
        <f>C18*100/#REF!</f>
        <v>#REF!</v>
      </c>
      <c r="E18" s="30" t="e">
        <f>#REF!</f>
        <v>#REF!</v>
      </c>
      <c r="F18" s="30" t="e">
        <f>#REF!</f>
        <v>#REF!</v>
      </c>
      <c r="G18" s="30"/>
      <c r="H18" s="30" t="e">
        <f>#REF!</f>
        <v>#REF!</v>
      </c>
      <c r="I18" s="31"/>
      <c r="J18" s="32" t="e">
        <f>H18-F18</f>
        <v>#REF!</v>
      </c>
    </row>
    <row r="19" spans="1:10" s="5" customFormat="1" ht="97.5" customHeight="1" hidden="1">
      <c r="A19" s="79" t="s">
        <v>72</v>
      </c>
      <c r="B19" s="28" t="s">
        <v>265</v>
      </c>
      <c r="C19" s="26">
        <f>72596+3000</f>
        <v>75596</v>
      </c>
      <c r="D19" s="29"/>
      <c r="E19" s="30"/>
      <c r="F19" s="30"/>
      <c r="G19" s="30"/>
      <c r="H19" s="30"/>
      <c r="I19" s="31"/>
      <c r="J19" s="32"/>
    </row>
    <row r="20" spans="1:10" s="5" customFormat="1" ht="45" customHeight="1" hidden="1">
      <c r="A20" s="79" t="s">
        <v>130</v>
      </c>
      <c r="B20" s="28" t="s">
        <v>266</v>
      </c>
      <c r="C20" s="26">
        <f>59435+46270</f>
        <v>105705</v>
      </c>
      <c r="D20" s="36" t="e">
        <f>C20*100/#REF!</f>
        <v>#REF!</v>
      </c>
      <c r="E20" s="30"/>
      <c r="F20" s="30"/>
      <c r="G20" s="30"/>
      <c r="H20" s="30"/>
      <c r="I20" s="31"/>
      <c r="J20" s="32">
        <f>H20-F20</f>
        <v>0</v>
      </c>
    </row>
    <row r="21" spans="1:10" s="5" customFormat="1" ht="82.5" customHeight="1" hidden="1">
      <c r="A21" s="79" t="s">
        <v>73</v>
      </c>
      <c r="B21" s="28" t="s">
        <v>512</v>
      </c>
      <c r="C21" s="26"/>
      <c r="D21" s="2" t="e">
        <f>C21*100/#REF!</f>
        <v>#REF!</v>
      </c>
      <c r="E21" s="3"/>
      <c r="F21" s="3"/>
      <c r="G21" s="3"/>
      <c r="H21" s="3"/>
      <c r="I21" s="4"/>
      <c r="J21" s="55">
        <f>H21-F21</f>
        <v>0</v>
      </c>
    </row>
    <row r="22" spans="1:10" s="5" customFormat="1" ht="100.5" customHeight="1" hidden="1">
      <c r="A22" s="79" t="s">
        <v>402</v>
      </c>
      <c r="B22" s="28" t="s">
        <v>403</v>
      </c>
      <c r="C22" s="26">
        <f>392424+32000+71178</f>
        <v>495602</v>
      </c>
      <c r="D22" s="2"/>
      <c r="E22" s="3"/>
      <c r="F22" s="3"/>
      <c r="G22" s="3"/>
      <c r="H22" s="3"/>
      <c r="I22" s="4"/>
      <c r="J22" s="55"/>
    </row>
    <row r="23" spans="1:10" s="33" customFormat="1" ht="39.75" customHeight="1" hidden="1">
      <c r="A23" s="78" t="s">
        <v>482</v>
      </c>
      <c r="B23" s="25" t="s">
        <v>483</v>
      </c>
      <c r="C23" s="26">
        <f>C24</f>
        <v>62579</v>
      </c>
      <c r="D23" s="2"/>
      <c r="E23" s="3"/>
      <c r="F23" s="3"/>
      <c r="G23" s="3"/>
      <c r="H23" s="3"/>
      <c r="I23" s="4"/>
      <c r="J23" s="55"/>
    </row>
    <row r="24" spans="1:10" s="33" customFormat="1" ht="38.25" customHeight="1" hidden="1">
      <c r="A24" s="78" t="s">
        <v>484</v>
      </c>
      <c r="B24" s="25" t="s">
        <v>485</v>
      </c>
      <c r="C24" s="26">
        <f>C25+C26+C27+C28</f>
        <v>62579</v>
      </c>
      <c r="D24" s="2"/>
      <c r="E24" s="3"/>
      <c r="F24" s="3"/>
      <c r="G24" s="3"/>
      <c r="H24" s="3"/>
      <c r="I24" s="4"/>
      <c r="J24" s="55"/>
    </row>
    <row r="25" spans="1:10" s="33" customFormat="1" ht="76.5" customHeight="1" hidden="1">
      <c r="A25" s="79" t="s">
        <v>486</v>
      </c>
      <c r="B25" s="28" t="s">
        <v>487</v>
      </c>
      <c r="C25" s="26">
        <v>25134</v>
      </c>
      <c r="D25" s="2"/>
      <c r="E25" s="3"/>
      <c r="F25" s="3"/>
      <c r="G25" s="3"/>
      <c r="H25" s="3"/>
      <c r="I25" s="4"/>
      <c r="J25" s="55"/>
    </row>
    <row r="26" spans="1:10" s="33" customFormat="1" ht="95.25" customHeight="1" hidden="1">
      <c r="A26" s="79" t="s">
        <v>488</v>
      </c>
      <c r="B26" s="28" t="s">
        <v>489</v>
      </c>
      <c r="C26" s="26">
        <v>195</v>
      </c>
      <c r="D26" s="2"/>
      <c r="E26" s="3"/>
      <c r="F26" s="3"/>
      <c r="G26" s="3"/>
      <c r="H26" s="3"/>
      <c r="I26" s="4"/>
      <c r="J26" s="55"/>
    </row>
    <row r="27" spans="1:10" s="33" customFormat="1" ht="81.75" customHeight="1" hidden="1">
      <c r="A27" s="79" t="s">
        <v>490</v>
      </c>
      <c r="B27" s="28" t="s">
        <v>491</v>
      </c>
      <c r="C27" s="26">
        <v>37250</v>
      </c>
      <c r="D27" s="2"/>
      <c r="E27" s="3"/>
      <c r="F27" s="3"/>
      <c r="G27" s="3"/>
      <c r="H27" s="3"/>
      <c r="I27" s="4"/>
      <c r="J27" s="55"/>
    </row>
    <row r="28" spans="1:10" s="33" customFormat="1" ht="79.5" customHeight="1" hidden="1">
      <c r="A28" s="79" t="s">
        <v>492</v>
      </c>
      <c r="B28" s="28" t="s">
        <v>493</v>
      </c>
      <c r="C28" s="26"/>
      <c r="D28" s="2"/>
      <c r="E28" s="3"/>
      <c r="F28" s="3"/>
      <c r="G28" s="3"/>
      <c r="H28" s="3"/>
      <c r="I28" s="4"/>
      <c r="J28" s="55"/>
    </row>
    <row r="29" spans="1:10" s="15" customFormat="1" ht="24.75" customHeight="1" hidden="1">
      <c r="A29" s="78" t="s">
        <v>267</v>
      </c>
      <c r="B29" s="25" t="s">
        <v>74</v>
      </c>
      <c r="C29" s="26">
        <f>C38+C41+C30+C44</f>
        <v>739868</v>
      </c>
      <c r="D29" s="29" t="e">
        <f>C29*100/#REF!</f>
        <v>#REF!</v>
      </c>
      <c r="E29" s="30"/>
      <c r="F29" s="30"/>
      <c r="G29" s="30"/>
      <c r="H29" s="30"/>
      <c r="I29" s="31">
        <v>0</v>
      </c>
      <c r="J29" s="34">
        <f>H29-F29</f>
        <v>0</v>
      </c>
    </row>
    <row r="30" spans="1:10" s="15" customFormat="1" ht="39" customHeight="1" hidden="1">
      <c r="A30" s="78" t="s">
        <v>212</v>
      </c>
      <c r="B30" s="25" t="s">
        <v>213</v>
      </c>
      <c r="C30" s="26">
        <f>C31+C34+C37</f>
        <v>395158</v>
      </c>
      <c r="D30" s="29"/>
      <c r="E30" s="30"/>
      <c r="F30" s="30"/>
      <c r="G30" s="30"/>
      <c r="H30" s="30"/>
      <c r="I30" s="31"/>
      <c r="J30" s="34"/>
    </row>
    <row r="31" spans="1:10" s="15" customFormat="1" ht="41.25" customHeight="1" hidden="1">
      <c r="A31" s="79" t="s">
        <v>237</v>
      </c>
      <c r="B31" s="28" t="s">
        <v>215</v>
      </c>
      <c r="C31" s="26">
        <f>C32+C33</f>
        <v>299530</v>
      </c>
      <c r="D31" s="29"/>
      <c r="E31" s="30"/>
      <c r="F31" s="30"/>
      <c r="G31" s="30"/>
      <c r="H31" s="30"/>
      <c r="I31" s="31"/>
      <c r="J31" s="34"/>
    </row>
    <row r="32" spans="1:10" s="15" customFormat="1" ht="41.25" customHeight="1" hidden="1">
      <c r="A32" s="79" t="s">
        <v>238</v>
      </c>
      <c r="B32" s="28" t="s">
        <v>215</v>
      </c>
      <c r="C32" s="26">
        <f>285179+14351</f>
        <v>299530</v>
      </c>
      <c r="D32" s="29"/>
      <c r="E32" s="30"/>
      <c r="F32" s="30"/>
      <c r="G32" s="30"/>
      <c r="H32" s="30"/>
      <c r="I32" s="31"/>
      <c r="J32" s="34"/>
    </row>
    <row r="33" spans="1:10" s="15" customFormat="1" ht="62.25" customHeight="1" hidden="1">
      <c r="A33" s="79" t="s">
        <v>239</v>
      </c>
      <c r="B33" s="28" t="s">
        <v>240</v>
      </c>
      <c r="C33" s="26"/>
      <c r="D33" s="29"/>
      <c r="E33" s="30"/>
      <c r="F33" s="30"/>
      <c r="G33" s="30"/>
      <c r="H33" s="30"/>
      <c r="I33" s="31"/>
      <c r="J33" s="34"/>
    </row>
    <row r="34" spans="1:10" s="15" customFormat="1" ht="42.75" customHeight="1" hidden="1">
      <c r="A34" s="79" t="s">
        <v>241</v>
      </c>
      <c r="B34" s="28" t="s">
        <v>216</v>
      </c>
      <c r="C34" s="26">
        <f>C35+C36</f>
        <v>95628</v>
      </c>
      <c r="D34" s="29"/>
      <c r="E34" s="30"/>
      <c r="F34" s="30"/>
      <c r="G34" s="30"/>
      <c r="H34" s="30"/>
      <c r="I34" s="31"/>
      <c r="J34" s="34"/>
    </row>
    <row r="35" spans="1:10" s="15" customFormat="1" ht="78" customHeight="1" hidden="1">
      <c r="A35" s="79" t="s">
        <v>242</v>
      </c>
      <c r="B35" s="28" t="s">
        <v>411</v>
      </c>
      <c r="C35" s="26">
        <f>91046+4582</f>
        <v>95628</v>
      </c>
      <c r="D35" s="29"/>
      <c r="E35" s="30"/>
      <c r="F35" s="30"/>
      <c r="G35" s="30"/>
      <c r="H35" s="30"/>
      <c r="I35" s="31"/>
      <c r="J35" s="34"/>
    </row>
    <row r="36" spans="1:10" s="15" customFormat="1" ht="59.25" customHeight="1" hidden="1">
      <c r="A36" s="79" t="s">
        <v>243</v>
      </c>
      <c r="B36" s="28" t="s">
        <v>244</v>
      </c>
      <c r="C36" s="26"/>
      <c r="D36" s="29"/>
      <c r="E36" s="30"/>
      <c r="F36" s="30"/>
      <c r="G36" s="30"/>
      <c r="H36" s="30"/>
      <c r="I36" s="31"/>
      <c r="J36" s="34"/>
    </row>
    <row r="37" spans="1:10" s="15" customFormat="1" ht="34.5" customHeight="1" hidden="1">
      <c r="A37" s="78" t="s">
        <v>564</v>
      </c>
      <c r="B37" s="25" t="s">
        <v>565</v>
      </c>
      <c r="C37" s="26"/>
      <c r="D37" s="29"/>
      <c r="E37" s="30"/>
      <c r="F37" s="30"/>
      <c r="G37" s="30"/>
      <c r="H37" s="30"/>
      <c r="I37" s="31"/>
      <c r="J37" s="34"/>
    </row>
    <row r="38" spans="1:10" s="15" customFormat="1" ht="24.75" customHeight="1" hidden="1">
      <c r="A38" s="78" t="s">
        <v>245</v>
      </c>
      <c r="B38" s="25" t="s">
        <v>75</v>
      </c>
      <c r="C38" s="26">
        <f>C39+C40</f>
        <v>10800</v>
      </c>
      <c r="D38" s="29" t="e">
        <f>C38*100/#REF!</f>
        <v>#REF!</v>
      </c>
      <c r="E38" s="30"/>
      <c r="F38" s="30"/>
      <c r="G38" s="30"/>
      <c r="H38" s="30"/>
      <c r="I38" s="31">
        <v>50</v>
      </c>
      <c r="J38" s="34">
        <f>H38-F38</f>
        <v>0</v>
      </c>
    </row>
    <row r="39" spans="1:10" s="15" customFormat="1" ht="24.75" customHeight="1" hidden="1">
      <c r="A39" s="79" t="s">
        <v>246</v>
      </c>
      <c r="B39" s="28" t="s">
        <v>75</v>
      </c>
      <c r="C39" s="38">
        <v>10800</v>
      </c>
      <c r="D39" s="29"/>
      <c r="E39" s="30"/>
      <c r="F39" s="30"/>
      <c r="G39" s="30"/>
      <c r="H39" s="30"/>
      <c r="I39" s="31"/>
      <c r="J39" s="34"/>
    </row>
    <row r="40" spans="1:10" s="15" customFormat="1" ht="45.75" customHeight="1" hidden="1">
      <c r="A40" s="79" t="s">
        <v>247</v>
      </c>
      <c r="B40" s="28" t="s">
        <v>248</v>
      </c>
      <c r="C40" s="38"/>
      <c r="D40" s="29"/>
      <c r="E40" s="30"/>
      <c r="F40" s="30"/>
      <c r="G40" s="30"/>
      <c r="H40" s="30"/>
      <c r="I40" s="31"/>
      <c r="J40" s="34"/>
    </row>
    <row r="41" spans="1:10" s="15" customFormat="1" ht="24.75" customHeight="1" hidden="1">
      <c r="A41" s="78" t="s">
        <v>268</v>
      </c>
      <c r="B41" s="25" t="s">
        <v>76</v>
      </c>
      <c r="C41" s="26">
        <f>C42+C43</f>
        <v>22866</v>
      </c>
      <c r="D41" s="29" t="e">
        <f>C41*100/#REF!</f>
        <v>#REF!</v>
      </c>
      <c r="E41" s="30"/>
      <c r="F41" s="30"/>
      <c r="G41" s="30" t="s">
        <v>9</v>
      </c>
      <c r="H41" s="30"/>
      <c r="I41" s="31">
        <v>50</v>
      </c>
      <c r="J41" s="34">
        <f>H41-F41</f>
        <v>0</v>
      </c>
    </row>
    <row r="42" spans="1:10" s="15" customFormat="1" ht="24.75" customHeight="1" hidden="1">
      <c r="A42" s="79" t="s">
        <v>249</v>
      </c>
      <c r="B42" s="28" t="s">
        <v>76</v>
      </c>
      <c r="C42" s="38">
        <v>22866</v>
      </c>
      <c r="D42" s="29"/>
      <c r="E42" s="30"/>
      <c r="F42" s="30"/>
      <c r="G42" s="30"/>
      <c r="H42" s="30"/>
      <c r="I42" s="31"/>
      <c r="J42" s="34"/>
    </row>
    <row r="43" spans="1:10" s="15" customFormat="1" ht="44.25" customHeight="1" hidden="1">
      <c r="A43" s="79" t="s">
        <v>250</v>
      </c>
      <c r="B43" s="28" t="s">
        <v>251</v>
      </c>
      <c r="C43" s="38"/>
      <c r="D43" s="29"/>
      <c r="E43" s="30"/>
      <c r="F43" s="30"/>
      <c r="G43" s="30"/>
      <c r="H43" s="30"/>
      <c r="I43" s="31"/>
      <c r="J43" s="34"/>
    </row>
    <row r="44" spans="1:10" s="15" customFormat="1" ht="44.25" customHeight="1" hidden="1">
      <c r="A44" s="78" t="s">
        <v>494</v>
      </c>
      <c r="B44" s="25" t="s">
        <v>495</v>
      </c>
      <c r="C44" s="38">
        <f>C45</f>
        <v>311044</v>
      </c>
      <c r="D44" s="29"/>
      <c r="E44" s="30"/>
      <c r="F44" s="30"/>
      <c r="G44" s="30"/>
      <c r="H44" s="30"/>
      <c r="I44" s="31"/>
      <c r="J44" s="34"/>
    </row>
    <row r="45" spans="1:10" s="15" customFormat="1" ht="44.25" customHeight="1" hidden="1">
      <c r="A45" s="79" t="s">
        <v>496</v>
      </c>
      <c r="B45" s="28" t="s">
        <v>497</v>
      </c>
      <c r="C45" s="38">
        <f>303844+7200</f>
        <v>311044</v>
      </c>
      <c r="D45" s="29"/>
      <c r="E45" s="30"/>
      <c r="F45" s="30"/>
      <c r="G45" s="30"/>
      <c r="H45" s="30"/>
      <c r="I45" s="31"/>
      <c r="J45" s="34"/>
    </row>
    <row r="46" spans="1:10" s="5" customFormat="1" ht="24.75" customHeight="1" hidden="1">
      <c r="A46" s="78" t="s">
        <v>77</v>
      </c>
      <c r="B46" s="25" t="s">
        <v>78</v>
      </c>
      <c r="C46" s="26">
        <f>C47+C52+C53+C49</f>
        <v>2029154</v>
      </c>
      <c r="D46" s="29" t="e">
        <f>C46*100/#REF!</f>
        <v>#REF!</v>
      </c>
      <c r="E46" s="30"/>
      <c r="F46" s="30"/>
      <c r="G46" s="30" t="s">
        <v>10</v>
      </c>
      <c r="H46" s="30"/>
      <c r="I46" s="31">
        <v>100</v>
      </c>
      <c r="J46" s="32">
        <f aca="true" t="shared" si="0" ref="J46:J56">H46-F46</f>
        <v>0</v>
      </c>
    </row>
    <row r="47" spans="1:10" s="5" customFormat="1" ht="24.75" customHeight="1" hidden="1">
      <c r="A47" s="78" t="s">
        <v>131</v>
      </c>
      <c r="B47" s="25" t="s">
        <v>79</v>
      </c>
      <c r="C47" s="26">
        <f>C48</f>
        <v>445086</v>
      </c>
      <c r="D47" s="29" t="e">
        <f>C47*100/#REF!</f>
        <v>#REF!</v>
      </c>
      <c r="E47" s="30"/>
      <c r="F47" s="30"/>
      <c r="G47" s="30">
        <v>50</v>
      </c>
      <c r="H47" s="30"/>
      <c r="I47" s="31">
        <v>100</v>
      </c>
      <c r="J47" s="32">
        <f t="shared" si="0"/>
        <v>0</v>
      </c>
    </row>
    <row r="48" spans="1:10" s="5" customFormat="1" ht="42.75" customHeight="1" hidden="1">
      <c r="A48" s="79" t="s">
        <v>132</v>
      </c>
      <c r="B48" s="28" t="s">
        <v>154</v>
      </c>
      <c r="C48" s="26">
        <f>429586+15500</f>
        <v>445086</v>
      </c>
      <c r="D48" s="29" t="e">
        <f>C48*100/#REF!</f>
        <v>#REF!</v>
      </c>
      <c r="E48" s="30"/>
      <c r="F48" s="30"/>
      <c r="G48" s="30" t="s">
        <v>11</v>
      </c>
      <c r="H48" s="30"/>
      <c r="I48" s="31">
        <v>100</v>
      </c>
      <c r="J48" s="32">
        <f t="shared" si="0"/>
        <v>0</v>
      </c>
    </row>
    <row r="49" spans="1:10" s="5" customFormat="1" ht="24" customHeight="1" hidden="1">
      <c r="A49" s="78" t="s">
        <v>133</v>
      </c>
      <c r="B49" s="25" t="s">
        <v>134</v>
      </c>
      <c r="C49" s="26">
        <f>C50+C51</f>
        <v>0</v>
      </c>
      <c r="D49" s="29" t="e">
        <f>C49*100/#REF!</f>
        <v>#REF!</v>
      </c>
      <c r="E49" s="30"/>
      <c r="F49" s="30"/>
      <c r="G49" s="30">
        <v>5</v>
      </c>
      <c r="H49" s="30"/>
      <c r="I49" s="31">
        <v>100</v>
      </c>
      <c r="J49" s="32">
        <f t="shared" si="0"/>
        <v>0</v>
      </c>
    </row>
    <row r="50" spans="1:10" s="5" customFormat="1" ht="24" customHeight="1" hidden="1">
      <c r="A50" s="79" t="s">
        <v>135</v>
      </c>
      <c r="B50" s="28" t="s">
        <v>136</v>
      </c>
      <c r="C50" s="26"/>
      <c r="D50" s="29" t="e">
        <f>C50*100/#REF!</f>
        <v>#REF!</v>
      </c>
      <c r="E50" s="30"/>
      <c r="F50" s="30"/>
      <c r="G50" s="30">
        <v>5</v>
      </c>
      <c r="H50" s="30"/>
      <c r="I50" s="31">
        <v>100</v>
      </c>
      <c r="J50" s="32">
        <f t="shared" si="0"/>
        <v>0</v>
      </c>
    </row>
    <row r="51" spans="1:10" s="5" customFormat="1" ht="24" customHeight="1" hidden="1">
      <c r="A51" s="79" t="s">
        <v>137</v>
      </c>
      <c r="B51" s="28" t="s">
        <v>138</v>
      </c>
      <c r="C51" s="26"/>
      <c r="D51" s="29" t="e">
        <f>C51*100/#REF!</f>
        <v>#REF!</v>
      </c>
      <c r="E51" s="30"/>
      <c r="F51" s="30"/>
      <c r="G51" s="30">
        <v>5</v>
      </c>
      <c r="H51" s="30"/>
      <c r="I51" s="31">
        <v>100</v>
      </c>
      <c r="J51" s="32">
        <f t="shared" si="0"/>
        <v>0</v>
      </c>
    </row>
    <row r="52" spans="1:10" s="5" customFormat="1" ht="24" customHeight="1" hidden="1">
      <c r="A52" s="78" t="s">
        <v>139</v>
      </c>
      <c r="B52" s="25" t="s">
        <v>80</v>
      </c>
      <c r="C52" s="26">
        <v>4536</v>
      </c>
      <c r="D52" s="29" t="e">
        <f>C52*100/#REF!</f>
        <v>#REF!</v>
      </c>
      <c r="E52" s="30"/>
      <c r="F52" s="30"/>
      <c r="G52" s="30">
        <v>5</v>
      </c>
      <c r="H52" s="30"/>
      <c r="I52" s="31">
        <v>100</v>
      </c>
      <c r="J52" s="32">
        <f t="shared" si="0"/>
        <v>0</v>
      </c>
    </row>
    <row r="53" spans="1:10" s="5" customFormat="1" ht="24" customHeight="1" hidden="1">
      <c r="A53" s="78" t="s">
        <v>140</v>
      </c>
      <c r="B53" s="25" t="s">
        <v>81</v>
      </c>
      <c r="C53" s="26">
        <f>C54+C56</f>
        <v>1579532</v>
      </c>
      <c r="D53" s="29" t="e">
        <f>C53*100/#REF!</f>
        <v>#REF!</v>
      </c>
      <c r="E53" s="30"/>
      <c r="F53" s="30"/>
      <c r="G53" s="30">
        <v>5</v>
      </c>
      <c r="H53" s="30"/>
      <c r="I53" s="31">
        <v>100</v>
      </c>
      <c r="J53" s="32">
        <f t="shared" si="0"/>
        <v>0</v>
      </c>
    </row>
    <row r="54" spans="1:10" s="5" customFormat="1" ht="20.25" customHeight="1" hidden="1">
      <c r="A54" s="79" t="s">
        <v>398</v>
      </c>
      <c r="B54" s="28" t="s">
        <v>513</v>
      </c>
      <c r="C54" s="26">
        <f>C55</f>
        <v>1311911</v>
      </c>
      <c r="D54" s="29" t="e">
        <f>C54*100/#REF!</f>
        <v>#REF!</v>
      </c>
      <c r="E54" s="30"/>
      <c r="F54" s="30"/>
      <c r="G54" s="30">
        <v>5</v>
      </c>
      <c r="H54" s="30"/>
      <c r="I54" s="31">
        <v>100</v>
      </c>
      <c r="J54" s="32">
        <f t="shared" si="0"/>
        <v>0</v>
      </c>
    </row>
    <row r="55" spans="1:10" s="5" customFormat="1" ht="39.75" customHeight="1" hidden="1">
      <c r="A55" s="79" t="s">
        <v>399</v>
      </c>
      <c r="B55" s="28" t="s">
        <v>514</v>
      </c>
      <c r="C55" s="26">
        <f>1244635+8000+59276</f>
        <v>1311911</v>
      </c>
      <c r="D55" s="29" t="e">
        <f>C55*100/#REF!</f>
        <v>#REF!</v>
      </c>
      <c r="E55" s="30"/>
      <c r="F55" s="30"/>
      <c r="G55" s="30"/>
      <c r="H55" s="30"/>
      <c r="I55" s="31">
        <v>100</v>
      </c>
      <c r="J55" s="32">
        <f t="shared" si="0"/>
        <v>0</v>
      </c>
    </row>
    <row r="56" spans="1:10" s="5" customFormat="1" ht="23.25" customHeight="1" hidden="1">
      <c r="A56" s="79" t="s">
        <v>400</v>
      </c>
      <c r="B56" s="28" t="s">
        <v>515</v>
      </c>
      <c r="C56" s="26">
        <f>C57</f>
        <v>267621</v>
      </c>
      <c r="D56" s="29" t="e">
        <f>C56*100/#REF!</f>
        <v>#REF!</v>
      </c>
      <c r="E56" s="30"/>
      <c r="F56" s="30"/>
      <c r="G56" s="30"/>
      <c r="H56" s="30"/>
      <c r="I56" s="31">
        <v>100</v>
      </c>
      <c r="J56" s="32">
        <f t="shared" si="0"/>
        <v>0</v>
      </c>
    </row>
    <row r="57" spans="1:10" s="5" customFormat="1" ht="43.5" customHeight="1" hidden="1">
      <c r="A57" s="79" t="s">
        <v>401</v>
      </c>
      <c r="B57" s="28" t="s">
        <v>516</v>
      </c>
      <c r="C57" s="26">
        <f>257621+10000</f>
        <v>267621</v>
      </c>
      <c r="D57" s="29"/>
      <c r="E57" s="30"/>
      <c r="F57" s="30"/>
      <c r="G57" s="30"/>
      <c r="H57" s="30"/>
      <c r="I57" s="31"/>
      <c r="J57" s="32"/>
    </row>
    <row r="58" spans="1:10" s="5" customFormat="1" ht="49.5" customHeight="1" hidden="1">
      <c r="A58" s="78" t="s">
        <v>82</v>
      </c>
      <c r="B58" s="25" t="s">
        <v>83</v>
      </c>
      <c r="C58" s="26">
        <f>C59</f>
        <v>0</v>
      </c>
      <c r="D58" s="29" t="e">
        <f>C58*100/#REF!</f>
        <v>#REF!</v>
      </c>
      <c r="E58" s="30"/>
      <c r="F58" s="30"/>
      <c r="G58" s="30"/>
      <c r="H58" s="30"/>
      <c r="I58" s="31" t="s">
        <v>12</v>
      </c>
      <c r="J58" s="32">
        <f aca="true" t="shared" si="1" ref="J58:J88">H58-F58</f>
        <v>0</v>
      </c>
    </row>
    <row r="59" spans="1:10" s="5" customFormat="1" ht="30.75" customHeight="1" hidden="1">
      <c r="A59" s="79" t="s">
        <v>84</v>
      </c>
      <c r="B59" s="28" t="s">
        <v>85</v>
      </c>
      <c r="C59" s="26">
        <f>C60</f>
        <v>0</v>
      </c>
      <c r="D59" s="29" t="e">
        <f>C59*100/#REF!</f>
        <v>#REF!</v>
      </c>
      <c r="E59" s="30"/>
      <c r="F59" s="30"/>
      <c r="G59" s="30"/>
      <c r="H59" s="30"/>
      <c r="I59" s="31" t="s">
        <v>13</v>
      </c>
      <c r="J59" s="32">
        <f t="shared" si="1"/>
        <v>0</v>
      </c>
    </row>
    <row r="60" spans="1:10" s="5" customFormat="1" ht="33.75" customHeight="1" hidden="1">
      <c r="A60" s="79" t="s">
        <v>86</v>
      </c>
      <c r="B60" s="28" t="s">
        <v>87</v>
      </c>
      <c r="C60" s="26"/>
      <c r="D60" s="2" t="e">
        <f>C60*100/#REF!</f>
        <v>#REF!</v>
      </c>
      <c r="E60" s="3">
        <f>E61+E64+E65</f>
        <v>416560</v>
      </c>
      <c r="F60" s="3">
        <f>F61+F64+F65</f>
        <v>311706</v>
      </c>
      <c r="G60" s="3"/>
      <c r="H60" s="3">
        <f>H61+H64+H65</f>
        <v>279593</v>
      </c>
      <c r="I60" s="4"/>
      <c r="J60" s="55">
        <f t="shared" si="1"/>
        <v>-32113</v>
      </c>
    </row>
    <row r="61" spans="1:10" s="33" customFormat="1" ht="29.25" customHeight="1" hidden="1">
      <c r="A61" s="78" t="s">
        <v>88</v>
      </c>
      <c r="B61" s="25" t="s">
        <v>192</v>
      </c>
      <c r="C61" s="26">
        <f>C62+C64</f>
        <v>178143</v>
      </c>
      <c r="D61" s="2" t="e">
        <f>C61*100/#REF!</f>
        <v>#REF!</v>
      </c>
      <c r="E61" s="3"/>
      <c r="F61" s="3"/>
      <c r="G61" s="3">
        <v>67.5</v>
      </c>
      <c r="H61" s="3"/>
      <c r="I61" s="4">
        <v>90</v>
      </c>
      <c r="J61" s="55">
        <f t="shared" si="1"/>
        <v>0</v>
      </c>
    </row>
    <row r="62" spans="1:10" s="5" customFormat="1" ht="49.5" customHeight="1" hidden="1">
      <c r="A62" s="79" t="s">
        <v>89</v>
      </c>
      <c r="B62" s="28" t="s">
        <v>90</v>
      </c>
      <c r="C62" s="26">
        <f>C63</f>
        <v>177402</v>
      </c>
      <c r="D62" s="36" t="e">
        <f>C62*100/#REF!</f>
        <v>#REF!</v>
      </c>
      <c r="E62" s="30"/>
      <c r="F62" s="30"/>
      <c r="G62" s="30"/>
      <c r="H62" s="30"/>
      <c r="I62" s="31"/>
      <c r="J62" s="32">
        <f t="shared" si="1"/>
        <v>0</v>
      </c>
    </row>
    <row r="63" spans="1:10" s="5" customFormat="1" ht="39.75" customHeight="1" hidden="1">
      <c r="A63" s="79" t="s">
        <v>91</v>
      </c>
      <c r="B63" s="28" t="s">
        <v>193</v>
      </c>
      <c r="C63" s="26">
        <f>169327+8075</f>
        <v>177402</v>
      </c>
      <c r="D63" s="36" t="e">
        <f>C63*100/#REF!</f>
        <v>#REF!</v>
      </c>
      <c r="E63" s="30"/>
      <c r="F63" s="30"/>
      <c r="G63" s="30"/>
      <c r="H63" s="30"/>
      <c r="I63" s="31"/>
      <c r="J63" s="32">
        <f t="shared" si="1"/>
        <v>0</v>
      </c>
    </row>
    <row r="64" spans="1:10" s="33" customFormat="1" ht="38.25" customHeight="1" hidden="1">
      <c r="A64" s="79" t="s">
        <v>92</v>
      </c>
      <c r="B64" s="28" t="s">
        <v>93</v>
      </c>
      <c r="C64" s="26">
        <f>C66+C67</f>
        <v>741</v>
      </c>
      <c r="D64" s="2" t="e">
        <f>C64*100/#REF!</f>
        <v>#REF!</v>
      </c>
      <c r="E64" s="3">
        <v>414016</v>
      </c>
      <c r="F64" s="3">
        <v>310512</v>
      </c>
      <c r="G64" s="3">
        <v>67.5</v>
      </c>
      <c r="H64" s="3">
        <v>276011</v>
      </c>
      <c r="I64" s="4" t="s">
        <v>14</v>
      </c>
      <c r="J64" s="58">
        <f t="shared" si="1"/>
        <v>-34501</v>
      </c>
    </row>
    <row r="65" spans="1:10" s="33" customFormat="1" ht="78" customHeight="1" hidden="1">
      <c r="A65" s="79" t="s">
        <v>94</v>
      </c>
      <c r="B65" s="28" t="s">
        <v>252</v>
      </c>
      <c r="C65" s="26"/>
      <c r="D65" s="2" t="e">
        <f>C65*100/#REF!</f>
        <v>#REF!</v>
      </c>
      <c r="E65" s="3">
        <f>E66</f>
        <v>2544</v>
      </c>
      <c r="F65" s="3">
        <v>1194</v>
      </c>
      <c r="G65" s="3" t="s">
        <v>15</v>
      </c>
      <c r="H65" s="3">
        <v>3582</v>
      </c>
      <c r="I65" s="4" t="s">
        <v>14</v>
      </c>
      <c r="J65" s="55">
        <f t="shared" si="1"/>
        <v>2388</v>
      </c>
    </row>
    <row r="66" spans="1:10" s="5" customFormat="1" ht="46.5" customHeight="1" hidden="1">
      <c r="A66" s="79" t="s">
        <v>95</v>
      </c>
      <c r="B66" s="28" t="s">
        <v>171</v>
      </c>
      <c r="C66" s="26">
        <v>600</v>
      </c>
      <c r="D66" s="29" t="e">
        <f>C66*100/#REF!</f>
        <v>#REF!</v>
      </c>
      <c r="E66" s="30">
        <v>2544</v>
      </c>
      <c r="F66" s="30">
        <v>1194</v>
      </c>
      <c r="G66" s="30"/>
      <c r="H66" s="30">
        <v>3582</v>
      </c>
      <c r="I66" s="31"/>
      <c r="J66" s="32">
        <f t="shared" si="1"/>
        <v>2388</v>
      </c>
    </row>
    <row r="67" spans="1:10" s="5" customFormat="1" ht="101.25" customHeight="1" hidden="1">
      <c r="A67" s="79" t="s">
        <v>498</v>
      </c>
      <c r="B67" s="28" t="s">
        <v>499</v>
      </c>
      <c r="C67" s="26">
        <v>141</v>
      </c>
      <c r="D67" s="29"/>
      <c r="E67" s="30"/>
      <c r="F67" s="30"/>
      <c r="G67" s="30"/>
      <c r="H67" s="30"/>
      <c r="I67" s="31"/>
      <c r="J67" s="32"/>
    </row>
    <row r="68" spans="1:10" s="33" customFormat="1" ht="47.25" customHeight="1" hidden="1">
      <c r="A68" s="78" t="s">
        <v>96</v>
      </c>
      <c r="B68" s="25" t="s">
        <v>127</v>
      </c>
      <c r="C68" s="26">
        <f>C71+C78+C76+C69</f>
        <v>0</v>
      </c>
      <c r="D68" s="2" t="e">
        <f>C68*100/#REF!</f>
        <v>#REF!</v>
      </c>
      <c r="E68" s="3">
        <f>E69+E70+E72+E73+E74</f>
        <v>975452</v>
      </c>
      <c r="F68" s="3" t="e">
        <f>F69+F70+F72+F73+F74</f>
        <v>#REF!</v>
      </c>
      <c r="G68" s="3"/>
      <c r="H68" s="3" t="e">
        <f>H69+H70+H72+H73+H74</f>
        <v>#REF!</v>
      </c>
      <c r="I68" s="4"/>
      <c r="J68" s="55" t="e">
        <f t="shared" si="1"/>
        <v>#REF!</v>
      </c>
    </row>
    <row r="69" spans="1:10" s="33" customFormat="1" ht="45" customHeight="1" hidden="1">
      <c r="A69" s="79" t="s">
        <v>155</v>
      </c>
      <c r="B69" s="35" t="s">
        <v>156</v>
      </c>
      <c r="C69" s="38">
        <f>C70</f>
        <v>0</v>
      </c>
      <c r="D69" s="2" t="e">
        <f>C69*100/#REF!</f>
        <v>#REF!</v>
      </c>
      <c r="E69" s="3">
        <v>23866</v>
      </c>
      <c r="F69" s="3">
        <v>23866</v>
      </c>
      <c r="G69" s="3">
        <v>100</v>
      </c>
      <c r="H69" s="3">
        <v>23866</v>
      </c>
      <c r="I69" s="4">
        <v>100</v>
      </c>
      <c r="J69" s="55">
        <f t="shared" si="1"/>
        <v>0</v>
      </c>
    </row>
    <row r="70" spans="1:10" s="33" customFormat="1" ht="45.75" customHeight="1" hidden="1">
      <c r="A70" s="79" t="s">
        <v>157</v>
      </c>
      <c r="B70" s="35" t="s">
        <v>158</v>
      </c>
      <c r="C70" s="38"/>
      <c r="D70" s="2" t="e">
        <f>C70*100/#REF!</f>
        <v>#REF!</v>
      </c>
      <c r="E70" s="3">
        <f>E71</f>
        <v>806510</v>
      </c>
      <c r="F70" s="3">
        <f>F71</f>
        <v>403255</v>
      </c>
      <c r="G70" s="3" t="s">
        <v>10</v>
      </c>
      <c r="H70" s="3">
        <f>H71</f>
        <v>806510</v>
      </c>
      <c r="I70" s="4">
        <v>100</v>
      </c>
      <c r="J70" s="55">
        <f t="shared" si="1"/>
        <v>403255</v>
      </c>
    </row>
    <row r="71" spans="1:10" s="5" customFormat="1" ht="29.25" customHeight="1" hidden="1">
      <c r="A71" s="79" t="s">
        <v>97</v>
      </c>
      <c r="B71" s="28" t="s">
        <v>98</v>
      </c>
      <c r="C71" s="26">
        <f>C72+C74+C73</f>
        <v>0</v>
      </c>
      <c r="D71" s="29" t="e">
        <f>C71*100/#REF!</f>
        <v>#REF!</v>
      </c>
      <c r="E71" s="30">
        <v>806510</v>
      </c>
      <c r="F71" s="30">
        <v>403255</v>
      </c>
      <c r="G71" s="30"/>
      <c r="H71" s="30">
        <v>806510</v>
      </c>
      <c r="I71" s="31">
        <v>100</v>
      </c>
      <c r="J71" s="32">
        <f t="shared" si="1"/>
        <v>403255</v>
      </c>
    </row>
    <row r="72" spans="1:10" s="33" customFormat="1" ht="20.25" customHeight="1" hidden="1">
      <c r="A72" s="79" t="s">
        <v>99</v>
      </c>
      <c r="B72" s="28" t="s">
        <v>100</v>
      </c>
      <c r="C72" s="26"/>
      <c r="D72" s="2" t="e">
        <f>C72*100/#REF!</f>
        <v>#REF!</v>
      </c>
      <c r="E72" s="3">
        <v>5486</v>
      </c>
      <c r="F72" s="3">
        <v>5486</v>
      </c>
      <c r="G72" s="3">
        <v>100</v>
      </c>
      <c r="H72" s="3">
        <v>5486</v>
      </c>
      <c r="I72" s="4">
        <v>100</v>
      </c>
      <c r="J72" s="55">
        <f t="shared" si="1"/>
        <v>0</v>
      </c>
    </row>
    <row r="73" spans="1:10" s="33" customFormat="1" ht="32.25" customHeight="1" hidden="1">
      <c r="A73" s="79" t="s">
        <v>145</v>
      </c>
      <c r="B73" s="28" t="s">
        <v>146</v>
      </c>
      <c r="C73" s="26"/>
      <c r="D73" s="2" t="e">
        <f>C73*100/#REF!</f>
        <v>#REF!</v>
      </c>
      <c r="E73" s="3">
        <v>139590</v>
      </c>
      <c r="F73" s="3" t="e">
        <f>#REF!</f>
        <v>#REF!</v>
      </c>
      <c r="G73" s="3">
        <v>100</v>
      </c>
      <c r="H73" s="3" t="e">
        <f>#REF!</f>
        <v>#REF!</v>
      </c>
      <c r="I73" s="4">
        <v>100</v>
      </c>
      <c r="J73" s="55" t="e">
        <f t="shared" si="1"/>
        <v>#REF!</v>
      </c>
    </row>
    <row r="74" spans="1:10" s="33" customFormat="1" ht="34.5" customHeight="1" hidden="1">
      <c r="A74" s="79" t="s">
        <v>159</v>
      </c>
      <c r="B74" s="28" t="s">
        <v>144</v>
      </c>
      <c r="C74" s="26">
        <f>C75</f>
        <v>0</v>
      </c>
      <c r="D74" s="2" t="e">
        <f>C74*100/#REF!</f>
        <v>#REF!</v>
      </c>
      <c r="E74" s="3"/>
      <c r="F74" s="3"/>
      <c r="G74" s="3" t="s">
        <v>10</v>
      </c>
      <c r="H74" s="3"/>
      <c r="I74" s="4">
        <v>100</v>
      </c>
      <c r="J74" s="55">
        <f t="shared" si="1"/>
        <v>0</v>
      </c>
    </row>
    <row r="75" spans="1:10" s="5" customFormat="1" ht="47.25" customHeight="1" hidden="1">
      <c r="A75" s="79" t="s">
        <v>269</v>
      </c>
      <c r="B75" s="28" t="s">
        <v>160</v>
      </c>
      <c r="C75" s="26"/>
      <c r="D75" s="29" t="e">
        <f>C75*100/#REF!</f>
        <v>#REF!</v>
      </c>
      <c r="E75" s="30"/>
      <c r="F75" s="30"/>
      <c r="G75" s="30"/>
      <c r="H75" s="30"/>
      <c r="I75" s="31"/>
      <c r="J75" s="32">
        <f t="shared" si="1"/>
        <v>0</v>
      </c>
    </row>
    <row r="76" spans="1:10" s="5" customFormat="1" ht="23.25" customHeight="1" hidden="1">
      <c r="A76" s="79" t="s">
        <v>147</v>
      </c>
      <c r="B76" s="28" t="s">
        <v>161</v>
      </c>
      <c r="C76" s="26">
        <f>C77</f>
        <v>0</v>
      </c>
      <c r="D76" s="36" t="e">
        <f>C76*100/#REF!</f>
        <v>#REF!</v>
      </c>
      <c r="E76" s="30"/>
      <c r="F76" s="30"/>
      <c r="G76" s="30"/>
      <c r="H76" s="30"/>
      <c r="I76" s="31"/>
      <c r="J76" s="32">
        <f t="shared" si="1"/>
        <v>0</v>
      </c>
    </row>
    <row r="77" spans="1:10" s="5" customFormat="1" ht="18.75" customHeight="1" hidden="1">
      <c r="A77" s="79" t="s">
        <v>148</v>
      </c>
      <c r="B77" s="28" t="s">
        <v>101</v>
      </c>
      <c r="C77" s="26"/>
      <c r="D77" s="2" t="e">
        <f>C77*100/#REF!</f>
        <v>#REF!</v>
      </c>
      <c r="E77" s="3"/>
      <c r="F77" s="3"/>
      <c r="G77" s="3"/>
      <c r="H77" s="3"/>
      <c r="I77" s="4"/>
      <c r="J77" s="55">
        <f t="shared" si="1"/>
        <v>0</v>
      </c>
    </row>
    <row r="78" spans="1:10" s="5" customFormat="1" ht="24.75" customHeight="1" hidden="1">
      <c r="A78" s="79" t="s">
        <v>162</v>
      </c>
      <c r="B78" s="28" t="s">
        <v>102</v>
      </c>
      <c r="C78" s="26">
        <f>C79+C81</f>
        <v>0</v>
      </c>
      <c r="D78" s="29" t="e">
        <f>C78*100/#REF!</f>
        <v>#REF!</v>
      </c>
      <c r="E78" s="30"/>
      <c r="F78" s="30"/>
      <c r="G78" s="30"/>
      <c r="H78" s="30"/>
      <c r="I78" s="31"/>
      <c r="J78" s="32">
        <f t="shared" si="1"/>
        <v>0</v>
      </c>
    </row>
    <row r="79" spans="1:10" s="5" customFormat="1" ht="20.25" customHeight="1" hidden="1">
      <c r="A79" s="79" t="s">
        <v>163</v>
      </c>
      <c r="B79" s="28" t="s">
        <v>103</v>
      </c>
      <c r="C79" s="26">
        <f>C80</f>
        <v>0</v>
      </c>
      <c r="D79" s="29" t="e">
        <f>C79*100/#REF!</f>
        <v>#REF!</v>
      </c>
      <c r="E79" s="30"/>
      <c r="F79" s="30"/>
      <c r="G79" s="30"/>
      <c r="H79" s="30"/>
      <c r="I79" s="31"/>
      <c r="J79" s="32">
        <f t="shared" si="1"/>
        <v>0</v>
      </c>
    </row>
    <row r="80" spans="1:10" s="33" customFormat="1" ht="39.75" customHeight="1" hidden="1">
      <c r="A80" s="79" t="s">
        <v>270</v>
      </c>
      <c r="B80" s="28" t="s">
        <v>164</v>
      </c>
      <c r="C80" s="26"/>
      <c r="D80" s="2" t="e">
        <f>C80*100/#REF!</f>
        <v>#REF!</v>
      </c>
      <c r="E80" s="3"/>
      <c r="F80" s="3"/>
      <c r="G80" s="3"/>
      <c r="H80" s="3"/>
      <c r="I80" s="4"/>
      <c r="J80" s="55">
        <f t="shared" si="1"/>
        <v>0</v>
      </c>
    </row>
    <row r="81" spans="1:10" s="5" customFormat="1" ht="65.25" customHeight="1" hidden="1">
      <c r="A81" s="79" t="s">
        <v>165</v>
      </c>
      <c r="B81" s="28" t="s">
        <v>166</v>
      </c>
      <c r="C81" s="26">
        <f>C82</f>
        <v>0</v>
      </c>
      <c r="D81" s="36" t="e">
        <f>C81*100/#REF!</f>
        <v>#REF!</v>
      </c>
      <c r="E81" s="30"/>
      <c r="F81" s="30"/>
      <c r="G81" s="30"/>
      <c r="H81" s="30"/>
      <c r="I81" s="31"/>
      <c r="J81" s="32">
        <f t="shared" si="1"/>
        <v>0</v>
      </c>
    </row>
    <row r="82" spans="1:10" s="5" customFormat="1" ht="69" customHeight="1" hidden="1">
      <c r="A82" s="79" t="s">
        <v>271</v>
      </c>
      <c r="B82" s="28" t="s">
        <v>167</v>
      </c>
      <c r="C82" s="26"/>
      <c r="D82" s="36" t="e">
        <f>C82*100/#REF!</f>
        <v>#REF!</v>
      </c>
      <c r="E82" s="30"/>
      <c r="F82" s="30"/>
      <c r="G82" s="30"/>
      <c r="H82" s="30"/>
      <c r="I82" s="31"/>
      <c r="J82" s="32">
        <f t="shared" si="1"/>
        <v>0</v>
      </c>
    </row>
    <row r="83" spans="1:10" s="5" customFormat="1" ht="39.75" customHeight="1" hidden="1">
      <c r="A83" s="78" t="s">
        <v>104</v>
      </c>
      <c r="B83" s="25" t="s">
        <v>105</v>
      </c>
      <c r="C83" s="26">
        <f>C86+C97+C100+C85+C84+C96</f>
        <v>1220590</v>
      </c>
      <c r="D83" s="29" t="e">
        <f>C83*100/#REF!</f>
        <v>#REF!</v>
      </c>
      <c r="E83" s="30" t="e">
        <f>E86+E87+#REF!+E93+E98+E109</f>
        <v>#REF!</v>
      </c>
      <c r="F83" s="30" t="e">
        <f>F86+F87+#REF!+F93+F98+F109</f>
        <v>#REF!</v>
      </c>
      <c r="G83" s="30"/>
      <c r="H83" s="30" t="e">
        <f>H86+H87+#REF!+H93+H98+H109</f>
        <v>#REF!</v>
      </c>
      <c r="I83" s="31"/>
      <c r="J83" s="32" t="e">
        <f t="shared" si="1"/>
        <v>#REF!</v>
      </c>
    </row>
    <row r="84" spans="1:10" s="5" customFormat="1" ht="69.75" customHeight="1" hidden="1">
      <c r="A84" s="79" t="s">
        <v>545</v>
      </c>
      <c r="B84" s="28" t="s">
        <v>546</v>
      </c>
      <c r="C84" s="26">
        <v>296</v>
      </c>
      <c r="D84" s="29"/>
      <c r="E84" s="30"/>
      <c r="F84" s="30"/>
      <c r="G84" s="30"/>
      <c r="H84" s="30"/>
      <c r="I84" s="31"/>
      <c r="J84" s="32"/>
    </row>
    <row r="85" spans="1:10" s="5" customFormat="1" ht="39.75" customHeight="1" hidden="1">
      <c r="A85" s="79" t="s">
        <v>526</v>
      </c>
      <c r="B85" s="28" t="s">
        <v>527</v>
      </c>
      <c r="C85" s="26">
        <v>972</v>
      </c>
      <c r="D85" s="29"/>
      <c r="E85" s="30"/>
      <c r="F85" s="30"/>
      <c r="G85" s="30"/>
      <c r="H85" s="30"/>
      <c r="I85" s="31"/>
      <c r="J85" s="32"/>
    </row>
    <row r="86" spans="1:10" s="5" customFormat="1" ht="105.75" customHeight="1" hidden="1">
      <c r="A86" s="78" t="s">
        <v>106</v>
      </c>
      <c r="B86" s="25" t="s">
        <v>253</v>
      </c>
      <c r="C86" s="26">
        <f>C87+C92+C89+C91+C94+C95</f>
        <v>693516</v>
      </c>
      <c r="D86" s="36" t="e">
        <f>C86*100/#REF!</f>
        <v>#REF!</v>
      </c>
      <c r="E86" s="30"/>
      <c r="F86" s="30"/>
      <c r="G86" s="30"/>
      <c r="H86" s="30"/>
      <c r="I86" s="31"/>
      <c r="J86" s="32">
        <f t="shared" si="1"/>
        <v>0</v>
      </c>
    </row>
    <row r="87" spans="1:10" s="5" customFormat="1" ht="87" customHeight="1" hidden="1">
      <c r="A87" s="79" t="s">
        <v>107</v>
      </c>
      <c r="B87" s="28" t="s">
        <v>172</v>
      </c>
      <c r="C87" s="26">
        <f>C88</f>
        <v>530000</v>
      </c>
      <c r="D87" s="36" t="e">
        <f>C87*100/#REF!</f>
        <v>#REF!</v>
      </c>
      <c r="E87" s="30"/>
      <c r="F87" s="30"/>
      <c r="G87" s="30"/>
      <c r="H87" s="30"/>
      <c r="I87" s="31"/>
      <c r="J87" s="32">
        <f t="shared" si="1"/>
        <v>0</v>
      </c>
    </row>
    <row r="88" spans="1:10" s="33" customFormat="1" ht="87.75" customHeight="1" hidden="1">
      <c r="A88" s="79" t="s">
        <v>272</v>
      </c>
      <c r="B88" s="28" t="s">
        <v>173</v>
      </c>
      <c r="C88" s="26">
        <f>510000+20000</f>
        <v>530000</v>
      </c>
      <c r="D88" s="39" t="e">
        <f>C88*100/#REF!</f>
        <v>#REF!</v>
      </c>
      <c r="E88" s="3"/>
      <c r="F88" s="3"/>
      <c r="G88" s="3">
        <v>100</v>
      </c>
      <c r="H88" s="3"/>
      <c r="I88" s="4">
        <v>100</v>
      </c>
      <c r="J88" s="55">
        <f t="shared" si="1"/>
        <v>0</v>
      </c>
    </row>
    <row r="89" spans="1:10" s="5" customFormat="1" ht="83.25" customHeight="1" hidden="1">
      <c r="A89" s="79" t="s">
        <v>149</v>
      </c>
      <c r="B89" s="28" t="s">
        <v>254</v>
      </c>
      <c r="C89" s="26">
        <f>C90</f>
        <v>55500</v>
      </c>
      <c r="D89" s="29" t="e">
        <f>C89*100/#REF!</f>
        <v>#REF!</v>
      </c>
      <c r="E89" s="30"/>
      <c r="F89" s="30"/>
      <c r="G89" s="30"/>
      <c r="H89" s="30"/>
      <c r="I89" s="31">
        <v>100</v>
      </c>
      <c r="J89" s="32">
        <f>H89-F89</f>
        <v>0</v>
      </c>
    </row>
    <row r="90" spans="1:10" s="5" customFormat="1" ht="83.25" customHeight="1" hidden="1">
      <c r="A90" s="79" t="s">
        <v>150</v>
      </c>
      <c r="B90" s="28" t="s">
        <v>279</v>
      </c>
      <c r="C90" s="26">
        <v>55500</v>
      </c>
      <c r="D90" s="36" t="e">
        <f>C90*100/#REF!</f>
        <v>#REF!</v>
      </c>
      <c r="E90" s="30"/>
      <c r="F90" s="30"/>
      <c r="G90" s="30"/>
      <c r="H90" s="30"/>
      <c r="I90" s="31" t="s">
        <v>16</v>
      </c>
      <c r="J90" s="32">
        <f>H90-F90</f>
        <v>0</v>
      </c>
    </row>
    <row r="91" spans="1:10" s="5" customFormat="1" ht="83.25" customHeight="1" hidden="1">
      <c r="A91" s="79" t="s">
        <v>278</v>
      </c>
      <c r="B91" s="28" t="s">
        <v>280</v>
      </c>
      <c r="C91" s="26"/>
      <c r="D91" s="36"/>
      <c r="E91" s="30"/>
      <c r="F91" s="30"/>
      <c r="G91" s="30"/>
      <c r="H91" s="30"/>
      <c r="I91" s="31"/>
      <c r="J91" s="32"/>
    </row>
    <row r="92" spans="1:10" s="5" customFormat="1" ht="99.75" customHeight="1" hidden="1">
      <c r="A92" s="79" t="s">
        <v>108</v>
      </c>
      <c r="B92" s="28" t="s">
        <v>255</v>
      </c>
      <c r="C92" s="26">
        <f>C93</f>
        <v>5431</v>
      </c>
      <c r="D92" s="29" t="e">
        <f>C92*100/#REF!</f>
        <v>#REF!</v>
      </c>
      <c r="E92" s="30"/>
      <c r="F92" s="30"/>
      <c r="G92" s="30"/>
      <c r="H92" s="30"/>
      <c r="I92" s="31" t="s">
        <v>13</v>
      </c>
      <c r="J92" s="32">
        <f>H92-F92</f>
        <v>0</v>
      </c>
    </row>
    <row r="93" spans="1:10" s="5" customFormat="1" ht="79.5" customHeight="1" hidden="1">
      <c r="A93" s="79" t="s">
        <v>141</v>
      </c>
      <c r="B93" s="28" t="s">
        <v>256</v>
      </c>
      <c r="C93" s="26">
        <v>5431</v>
      </c>
      <c r="D93" s="29" t="e">
        <f>C93*100/#REF!</f>
        <v>#REF!</v>
      </c>
      <c r="E93" s="30"/>
      <c r="F93" s="30"/>
      <c r="G93" s="30"/>
      <c r="H93" s="30"/>
      <c r="I93" s="31"/>
      <c r="J93" s="32">
        <f>H93-F93</f>
        <v>0</v>
      </c>
    </row>
    <row r="94" spans="1:10" s="5" customFormat="1" ht="39" customHeight="1" hidden="1">
      <c r="A94" s="79" t="s">
        <v>500</v>
      </c>
      <c r="B94" s="28" t="s">
        <v>501</v>
      </c>
      <c r="C94" s="26">
        <f>85933+3500</f>
        <v>89433</v>
      </c>
      <c r="D94" s="29"/>
      <c r="E94" s="30"/>
      <c r="F94" s="30"/>
      <c r="G94" s="30"/>
      <c r="H94" s="30"/>
      <c r="I94" s="31"/>
      <c r="J94" s="32"/>
    </row>
    <row r="95" spans="1:10" s="5" customFormat="1" ht="81.75" customHeight="1" hidden="1">
      <c r="A95" s="79" t="s">
        <v>551</v>
      </c>
      <c r="B95" s="28" t="s">
        <v>552</v>
      </c>
      <c r="C95" s="26">
        <v>13152</v>
      </c>
      <c r="D95" s="29"/>
      <c r="E95" s="30"/>
      <c r="F95" s="30"/>
      <c r="G95" s="30"/>
      <c r="H95" s="30"/>
      <c r="I95" s="31"/>
      <c r="J95" s="32"/>
    </row>
    <row r="96" spans="1:10" s="5" customFormat="1" ht="96.75" customHeight="1" hidden="1">
      <c r="A96" s="79" t="s">
        <v>282</v>
      </c>
      <c r="B96" s="28" t="s">
        <v>283</v>
      </c>
      <c r="C96" s="26">
        <v>100</v>
      </c>
      <c r="D96" s="29"/>
      <c r="E96" s="30"/>
      <c r="F96" s="30"/>
      <c r="G96" s="30"/>
      <c r="H96" s="30"/>
      <c r="I96" s="31"/>
      <c r="J96" s="32"/>
    </row>
    <row r="97" spans="1:10" s="5" customFormat="1" ht="45.75" customHeight="1" hidden="1">
      <c r="A97" s="78" t="s">
        <v>109</v>
      </c>
      <c r="B97" s="25" t="s">
        <v>110</v>
      </c>
      <c r="C97" s="26">
        <f>C98</f>
        <v>0</v>
      </c>
      <c r="D97" s="29" t="e">
        <f>C97*100/#REF!</f>
        <v>#REF!</v>
      </c>
      <c r="E97" s="30"/>
      <c r="F97" s="30"/>
      <c r="G97" s="30"/>
      <c r="H97" s="30"/>
      <c r="I97" s="31"/>
      <c r="J97" s="32">
        <f>H97-F97</f>
        <v>0</v>
      </c>
    </row>
    <row r="98" spans="1:10" s="5" customFormat="1" ht="62.25" customHeight="1" hidden="1">
      <c r="A98" s="79" t="s">
        <v>111</v>
      </c>
      <c r="B98" s="28" t="s">
        <v>112</v>
      </c>
      <c r="C98" s="26">
        <f>C99</f>
        <v>0</v>
      </c>
      <c r="D98" s="29" t="e">
        <f>C98*100/#REF!</f>
        <v>#REF!</v>
      </c>
      <c r="E98" s="30"/>
      <c r="F98" s="30"/>
      <c r="G98" s="30"/>
      <c r="H98" s="30"/>
      <c r="I98" s="31"/>
      <c r="J98" s="32">
        <f>H98-F98</f>
        <v>0</v>
      </c>
    </row>
    <row r="99" spans="1:10" s="37" customFormat="1" ht="60" customHeight="1" hidden="1">
      <c r="A99" s="79" t="s">
        <v>142</v>
      </c>
      <c r="B99" s="28" t="s">
        <v>143</v>
      </c>
      <c r="C99" s="26"/>
      <c r="D99" s="29" t="e">
        <f>C99*100/#REF!</f>
        <v>#REF!</v>
      </c>
      <c r="E99" s="30"/>
      <c r="F99" s="30"/>
      <c r="G99" s="30"/>
      <c r="H99" s="30"/>
      <c r="I99" s="31"/>
      <c r="J99" s="32">
        <f>H99-F99</f>
        <v>0</v>
      </c>
    </row>
    <row r="100" spans="1:10" s="37" customFormat="1" ht="96.75" customHeight="1" hidden="1">
      <c r="A100" s="78" t="s">
        <v>195</v>
      </c>
      <c r="B100" s="25" t="s">
        <v>257</v>
      </c>
      <c r="C100" s="26">
        <f>C101+C102+C103+C104+C105+C106+C107+C108</f>
        <v>525706</v>
      </c>
      <c r="D100" s="29"/>
      <c r="E100" s="30"/>
      <c r="F100" s="30"/>
      <c r="G100" s="30"/>
      <c r="H100" s="30"/>
      <c r="I100" s="31"/>
      <c r="J100" s="32"/>
    </row>
    <row r="101" spans="1:10" s="37" customFormat="1" ht="100.5" customHeight="1" hidden="1">
      <c r="A101" s="79" t="s">
        <v>196</v>
      </c>
      <c r="B101" s="28" t="s">
        <v>284</v>
      </c>
      <c r="C101" s="26">
        <v>7724</v>
      </c>
      <c r="D101" s="29"/>
      <c r="E101" s="30"/>
      <c r="F101" s="30"/>
      <c r="G101" s="30"/>
      <c r="H101" s="30"/>
      <c r="I101" s="31"/>
      <c r="J101" s="32"/>
    </row>
    <row r="102" spans="1:10" s="37" customFormat="1" ht="102" customHeight="1" hidden="1">
      <c r="A102" s="79" t="s">
        <v>196</v>
      </c>
      <c r="B102" s="28" t="s">
        <v>285</v>
      </c>
      <c r="C102" s="26">
        <v>29000</v>
      </c>
      <c r="D102" s="29"/>
      <c r="E102" s="30"/>
      <c r="F102" s="30"/>
      <c r="G102" s="30"/>
      <c r="H102" s="30"/>
      <c r="I102" s="31"/>
      <c r="J102" s="32"/>
    </row>
    <row r="103" spans="1:10" s="37" customFormat="1" ht="102" customHeight="1" hidden="1">
      <c r="A103" s="79" t="s">
        <v>196</v>
      </c>
      <c r="B103" s="28" t="s">
        <v>286</v>
      </c>
      <c r="C103" s="26">
        <f>2723+254019</f>
        <v>256742</v>
      </c>
      <c r="D103" s="29"/>
      <c r="E103" s="30"/>
      <c r="F103" s="30"/>
      <c r="G103" s="30"/>
      <c r="H103" s="30"/>
      <c r="I103" s="31"/>
      <c r="J103" s="32"/>
    </row>
    <row r="104" spans="1:10" s="37" customFormat="1" ht="33.75" customHeight="1" hidden="1">
      <c r="A104" s="79" t="s">
        <v>287</v>
      </c>
      <c r="B104" s="28" t="s">
        <v>288</v>
      </c>
      <c r="C104" s="26">
        <f>27700+4696</f>
        <v>32396</v>
      </c>
      <c r="D104" s="29"/>
      <c r="E104" s="30"/>
      <c r="F104" s="30"/>
      <c r="G104" s="30"/>
      <c r="H104" s="30"/>
      <c r="I104" s="31"/>
      <c r="J104" s="32"/>
    </row>
    <row r="105" spans="1:10" s="37" customFormat="1" ht="42" customHeight="1" hidden="1">
      <c r="A105" s="79" t="s">
        <v>289</v>
      </c>
      <c r="B105" s="28" t="s">
        <v>395</v>
      </c>
      <c r="C105" s="26"/>
      <c r="D105" s="29"/>
      <c r="E105" s="30"/>
      <c r="F105" s="30"/>
      <c r="G105" s="30"/>
      <c r="H105" s="30"/>
      <c r="I105" s="31"/>
      <c r="J105" s="32"/>
    </row>
    <row r="106" spans="1:10" s="37" customFormat="1" ht="42.75" customHeight="1" hidden="1">
      <c r="A106" s="79" t="s">
        <v>290</v>
      </c>
      <c r="B106" s="28" t="s">
        <v>291</v>
      </c>
      <c r="C106" s="26">
        <v>6000</v>
      </c>
      <c r="D106" s="29"/>
      <c r="E106" s="30"/>
      <c r="F106" s="30"/>
      <c r="G106" s="30"/>
      <c r="H106" s="30"/>
      <c r="I106" s="31"/>
      <c r="J106" s="32"/>
    </row>
    <row r="107" spans="1:10" s="37" customFormat="1" ht="30.75" customHeight="1" hidden="1">
      <c r="A107" s="79" t="s">
        <v>397</v>
      </c>
      <c r="B107" s="28" t="s">
        <v>396</v>
      </c>
      <c r="C107" s="26">
        <f>55540+2104</f>
        <v>57644</v>
      </c>
      <c r="D107" s="29"/>
      <c r="E107" s="30"/>
      <c r="F107" s="30"/>
      <c r="G107" s="30"/>
      <c r="H107" s="30"/>
      <c r="I107" s="31"/>
      <c r="J107" s="32"/>
    </row>
    <row r="108" spans="1:10" s="37" customFormat="1" ht="42" customHeight="1" hidden="1">
      <c r="A108" s="79" t="s">
        <v>397</v>
      </c>
      <c r="B108" s="28" t="s">
        <v>395</v>
      </c>
      <c r="C108" s="26">
        <v>136200</v>
      </c>
      <c r="D108" s="29"/>
      <c r="E108" s="30"/>
      <c r="F108" s="30"/>
      <c r="G108" s="30"/>
      <c r="H108" s="30"/>
      <c r="I108" s="31"/>
      <c r="J108" s="32"/>
    </row>
    <row r="109" spans="1:10" s="37" customFormat="1" ht="22.5" customHeight="1" hidden="1">
      <c r="A109" s="78" t="s">
        <v>113</v>
      </c>
      <c r="B109" s="25" t="s">
        <v>114</v>
      </c>
      <c r="C109" s="26">
        <f>C110</f>
        <v>17471</v>
      </c>
      <c r="D109" s="29" t="e">
        <f>C109*100/#REF!</f>
        <v>#REF!</v>
      </c>
      <c r="E109" s="30" t="e">
        <f>E110+#REF!+#REF!</f>
        <v>#REF!</v>
      </c>
      <c r="F109" s="30" t="e">
        <f>F110+#REF!+#REF!</f>
        <v>#REF!</v>
      </c>
      <c r="G109" s="30"/>
      <c r="H109" s="30" t="e">
        <f>H110+#REF!+#REF!</f>
        <v>#REF!</v>
      </c>
      <c r="I109" s="31"/>
      <c r="J109" s="32" t="e">
        <f>H109-F109</f>
        <v>#REF!</v>
      </c>
    </row>
    <row r="110" spans="1:10" s="37" customFormat="1" ht="26.25" customHeight="1" hidden="1">
      <c r="A110" s="78" t="s">
        <v>115</v>
      </c>
      <c r="B110" s="25" t="s">
        <v>116</v>
      </c>
      <c r="C110" s="26">
        <v>17471</v>
      </c>
      <c r="D110" s="29" t="e">
        <f>C110*100/#REF!</f>
        <v>#REF!</v>
      </c>
      <c r="E110" s="30">
        <v>5000</v>
      </c>
      <c r="F110" s="30">
        <v>5000</v>
      </c>
      <c r="G110" s="30">
        <v>100</v>
      </c>
      <c r="H110" s="30">
        <v>5000</v>
      </c>
      <c r="I110" s="31" t="s">
        <v>17</v>
      </c>
      <c r="J110" s="32">
        <f>H110-F110</f>
        <v>0</v>
      </c>
    </row>
    <row r="111" spans="1:10" s="37" customFormat="1" ht="42" customHeight="1" hidden="1">
      <c r="A111" s="78" t="s">
        <v>117</v>
      </c>
      <c r="B111" s="25" t="s">
        <v>502</v>
      </c>
      <c r="C111" s="38">
        <f>C114+C116+C118+C112</f>
        <v>39985</v>
      </c>
      <c r="D111" s="29"/>
      <c r="E111" s="30"/>
      <c r="F111" s="30"/>
      <c r="G111" s="30"/>
      <c r="H111" s="30"/>
      <c r="I111" s="31"/>
      <c r="J111" s="32"/>
    </row>
    <row r="112" spans="1:10" s="37" customFormat="1" ht="42" customHeight="1" hidden="1">
      <c r="A112" s="81" t="s">
        <v>292</v>
      </c>
      <c r="B112" s="41" t="s">
        <v>293</v>
      </c>
      <c r="C112" s="38">
        <f>C113</f>
        <v>54</v>
      </c>
      <c r="D112" s="29"/>
      <c r="E112" s="30"/>
      <c r="F112" s="30"/>
      <c r="G112" s="30"/>
      <c r="H112" s="30"/>
      <c r="I112" s="31"/>
      <c r="J112" s="32"/>
    </row>
    <row r="113" spans="1:10" s="37" customFormat="1" ht="42" customHeight="1" hidden="1">
      <c r="A113" s="79" t="s">
        <v>294</v>
      </c>
      <c r="B113" s="28" t="s">
        <v>295</v>
      </c>
      <c r="C113" s="38">
        <v>54</v>
      </c>
      <c r="D113" s="29"/>
      <c r="E113" s="30"/>
      <c r="F113" s="30"/>
      <c r="G113" s="30"/>
      <c r="H113" s="30"/>
      <c r="I113" s="31"/>
      <c r="J113" s="32"/>
    </row>
    <row r="114" spans="1:10" s="40" customFormat="1" ht="33" customHeight="1" hidden="1">
      <c r="A114" s="78" t="s">
        <v>259</v>
      </c>
      <c r="B114" s="25" t="s">
        <v>273</v>
      </c>
      <c r="C114" s="38">
        <f>C115</f>
        <v>18533</v>
      </c>
      <c r="D114" s="39" t="e">
        <f>C114*100/#REF!</f>
        <v>#REF!</v>
      </c>
      <c r="E114" s="3"/>
      <c r="F114" s="3"/>
      <c r="G114" s="3"/>
      <c r="H114" s="3"/>
      <c r="I114" s="4"/>
      <c r="J114" s="55">
        <f>H114-F114</f>
        <v>0</v>
      </c>
    </row>
    <row r="115" spans="1:10" s="37" customFormat="1" ht="42" customHeight="1" hidden="1">
      <c r="A115" s="79" t="s">
        <v>260</v>
      </c>
      <c r="B115" s="28" t="s">
        <v>261</v>
      </c>
      <c r="C115" s="88">
        <v>18533</v>
      </c>
      <c r="D115" s="36" t="e">
        <f>C115*100/#REF!</f>
        <v>#REF!</v>
      </c>
      <c r="E115" s="30"/>
      <c r="F115" s="30"/>
      <c r="G115" s="30"/>
      <c r="H115" s="30"/>
      <c r="I115" s="31"/>
      <c r="J115" s="32">
        <f>H115-F115</f>
        <v>0</v>
      </c>
    </row>
    <row r="116" spans="1:10" s="37" customFormat="1" ht="42" customHeight="1" hidden="1">
      <c r="A116" s="78" t="s">
        <v>528</v>
      </c>
      <c r="B116" s="25" t="s">
        <v>529</v>
      </c>
      <c r="C116" s="26">
        <f>C117</f>
        <v>7269</v>
      </c>
      <c r="D116" s="36"/>
      <c r="E116" s="30"/>
      <c r="F116" s="30"/>
      <c r="G116" s="30"/>
      <c r="H116" s="30"/>
      <c r="I116" s="31"/>
      <c r="J116" s="32"/>
    </row>
    <row r="117" spans="1:10" s="40" customFormat="1" ht="43.5" customHeight="1" hidden="1">
      <c r="A117" s="79" t="s">
        <v>530</v>
      </c>
      <c r="B117" s="28" t="s">
        <v>531</v>
      </c>
      <c r="C117" s="88">
        <v>7269</v>
      </c>
      <c r="D117" s="2" t="e">
        <f>C117*100/#REF!</f>
        <v>#REF!</v>
      </c>
      <c r="E117" s="3"/>
      <c r="F117" s="3"/>
      <c r="G117" s="3"/>
      <c r="H117" s="3"/>
      <c r="I117" s="4"/>
      <c r="J117" s="55">
        <f>H117-F117</f>
        <v>0</v>
      </c>
    </row>
    <row r="118" spans="1:10" s="40" customFormat="1" ht="43.5" customHeight="1" hidden="1">
      <c r="A118" s="81" t="s">
        <v>547</v>
      </c>
      <c r="B118" s="41" t="s">
        <v>548</v>
      </c>
      <c r="C118" s="38">
        <f>C119</f>
        <v>14129</v>
      </c>
      <c r="D118" s="2"/>
      <c r="E118" s="3"/>
      <c r="F118" s="3"/>
      <c r="G118" s="3"/>
      <c r="H118" s="3"/>
      <c r="I118" s="4"/>
      <c r="J118" s="55"/>
    </row>
    <row r="119" spans="1:10" s="40" customFormat="1" ht="43.5" customHeight="1" hidden="1">
      <c r="A119" s="79" t="s">
        <v>549</v>
      </c>
      <c r="B119" s="28" t="s">
        <v>550</v>
      </c>
      <c r="C119" s="88">
        <v>14129</v>
      </c>
      <c r="D119" s="2"/>
      <c r="E119" s="3"/>
      <c r="F119" s="3"/>
      <c r="G119" s="3"/>
      <c r="H119" s="3"/>
      <c r="I119" s="4"/>
      <c r="J119" s="55"/>
    </row>
    <row r="120" spans="1:10" s="37" customFormat="1" ht="51" customHeight="1" hidden="1">
      <c r="A120" s="78" t="s">
        <v>118</v>
      </c>
      <c r="B120" s="25" t="s">
        <v>119</v>
      </c>
      <c r="C120" s="26">
        <f>C123+C121+C127+C132+C134</f>
        <v>187694</v>
      </c>
      <c r="D120" s="29" t="e">
        <f>C120*100/#REF!</f>
        <v>#REF!</v>
      </c>
      <c r="E120" s="30"/>
      <c r="F120" s="30"/>
      <c r="G120" s="30"/>
      <c r="H120" s="30"/>
      <c r="I120" s="31"/>
      <c r="J120" s="32">
        <f>H120-F120</f>
        <v>0</v>
      </c>
    </row>
    <row r="121" spans="1:10" s="37" customFormat="1" ht="28.5" customHeight="1" hidden="1">
      <c r="A121" s="78" t="s">
        <v>151</v>
      </c>
      <c r="B121" s="25" t="s">
        <v>152</v>
      </c>
      <c r="C121" s="26">
        <f>C122</f>
        <v>2012</v>
      </c>
      <c r="D121" s="36"/>
      <c r="E121" s="30"/>
      <c r="F121" s="30"/>
      <c r="G121" s="30"/>
      <c r="H121" s="30"/>
      <c r="I121" s="31"/>
      <c r="J121" s="32"/>
    </row>
    <row r="122" spans="1:10" s="37" customFormat="1" ht="36.75" customHeight="1" hidden="1">
      <c r="A122" s="80" t="s">
        <v>153</v>
      </c>
      <c r="B122" s="28" t="s">
        <v>168</v>
      </c>
      <c r="C122" s="88">
        <v>2012</v>
      </c>
      <c r="D122" s="36"/>
      <c r="E122" s="30"/>
      <c r="F122" s="30"/>
      <c r="G122" s="30"/>
      <c r="H122" s="30"/>
      <c r="I122" s="31"/>
      <c r="J122" s="32"/>
    </row>
    <row r="123" spans="1:10" s="37" customFormat="1" ht="95.25" customHeight="1" hidden="1">
      <c r="A123" s="78" t="s">
        <v>120</v>
      </c>
      <c r="B123" s="25" t="s">
        <v>507</v>
      </c>
      <c r="C123" s="26">
        <f>C124+C126</f>
        <v>26115</v>
      </c>
      <c r="D123" s="36"/>
      <c r="E123" s="30"/>
      <c r="F123" s="30"/>
      <c r="G123" s="30"/>
      <c r="H123" s="30"/>
      <c r="I123" s="31"/>
      <c r="J123" s="32"/>
    </row>
    <row r="124" spans="1:10" s="37" customFormat="1" ht="93.75" customHeight="1" hidden="1">
      <c r="A124" s="79" t="s">
        <v>274</v>
      </c>
      <c r="B124" s="28" t="s">
        <v>509</v>
      </c>
      <c r="C124" s="26">
        <f>C125</f>
        <v>26000</v>
      </c>
      <c r="D124" s="29" t="e">
        <f>C124*100/#REF!</f>
        <v>#REF!</v>
      </c>
      <c r="E124" s="30">
        <f>E125</f>
        <v>270300</v>
      </c>
      <c r="F124" s="30">
        <f>F125</f>
        <v>270300</v>
      </c>
      <c r="G124" s="30"/>
      <c r="H124" s="30">
        <f>H125</f>
        <v>270300</v>
      </c>
      <c r="I124" s="31"/>
      <c r="J124" s="32">
        <f>H124-F124</f>
        <v>0</v>
      </c>
    </row>
    <row r="125" spans="1:10" s="37" customFormat="1" ht="106.5" customHeight="1" hidden="1">
      <c r="A125" s="79" t="s">
        <v>275</v>
      </c>
      <c r="B125" s="28" t="s">
        <v>561</v>
      </c>
      <c r="C125" s="26">
        <v>26000</v>
      </c>
      <c r="D125" s="29" t="e">
        <f>C125*100/#REF!</f>
        <v>#REF!</v>
      </c>
      <c r="E125" s="30">
        <v>270300</v>
      </c>
      <c r="F125" s="30">
        <v>270300</v>
      </c>
      <c r="G125" s="30">
        <v>100</v>
      </c>
      <c r="H125" s="30">
        <v>270300</v>
      </c>
      <c r="I125" s="31"/>
      <c r="J125" s="32">
        <f>H125-F125</f>
        <v>0</v>
      </c>
    </row>
    <row r="126" spans="1:10" s="37" customFormat="1" ht="106.5" customHeight="1" hidden="1">
      <c r="A126" s="79" t="s">
        <v>510</v>
      </c>
      <c r="B126" s="28" t="s">
        <v>511</v>
      </c>
      <c r="C126" s="26">
        <v>115</v>
      </c>
      <c r="D126" s="29"/>
      <c r="E126" s="30"/>
      <c r="F126" s="30"/>
      <c r="G126" s="30"/>
      <c r="H126" s="30"/>
      <c r="I126" s="31"/>
      <c r="J126" s="32"/>
    </row>
    <row r="127" spans="1:10" s="37" customFormat="1" ht="48" customHeight="1" hidden="1">
      <c r="A127" s="81" t="s">
        <v>202</v>
      </c>
      <c r="B127" s="25" t="s">
        <v>508</v>
      </c>
      <c r="C127" s="38">
        <f>C128+C130</f>
        <v>66567</v>
      </c>
      <c r="D127" s="29"/>
      <c r="E127" s="30"/>
      <c r="F127" s="30"/>
      <c r="G127" s="30"/>
      <c r="H127" s="30"/>
      <c r="I127" s="31"/>
      <c r="J127" s="32"/>
    </row>
    <row r="128" spans="1:10" s="37" customFormat="1" ht="43.5" customHeight="1" hidden="1">
      <c r="A128" s="79" t="s">
        <v>203</v>
      </c>
      <c r="B128" s="28" t="s">
        <v>174</v>
      </c>
      <c r="C128" s="26">
        <f>C129</f>
        <v>60000</v>
      </c>
      <c r="D128" s="29"/>
      <c r="E128" s="30"/>
      <c r="F128" s="30"/>
      <c r="G128" s="30"/>
      <c r="H128" s="30"/>
      <c r="I128" s="31"/>
      <c r="J128" s="32"/>
    </row>
    <row r="129" spans="1:10" s="37" customFormat="1" ht="69.75" customHeight="1" hidden="1">
      <c r="A129" s="79" t="s">
        <v>204</v>
      </c>
      <c r="B129" s="28" t="s">
        <v>175</v>
      </c>
      <c r="C129" s="26">
        <f>20000+30000+10000</f>
        <v>60000</v>
      </c>
      <c r="D129" s="29"/>
      <c r="E129" s="30"/>
      <c r="F129" s="30"/>
      <c r="G129" s="30"/>
      <c r="H129" s="30"/>
      <c r="I129" s="31"/>
      <c r="J129" s="32"/>
    </row>
    <row r="130" spans="1:10" s="37" customFormat="1" ht="65.25" customHeight="1" hidden="1">
      <c r="A130" s="79" t="s">
        <v>205</v>
      </c>
      <c r="B130" s="28" t="s">
        <v>562</v>
      </c>
      <c r="C130" s="26">
        <f>C131</f>
        <v>6567</v>
      </c>
      <c r="D130" s="29"/>
      <c r="E130" s="30"/>
      <c r="F130" s="30"/>
      <c r="G130" s="30"/>
      <c r="H130" s="30"/>
      <c r="I130" s="31"/>
      <c r="J130" s="32"/>
    </row>
    <row r="131" spans="1:10" s="37" customFormat="1" ht="63" customHeight="1" hidden="1">
      <c r="A131" s="79" t="s">
        <v>206</v>
      </c>
      <c r="B131" s="28" t="s">
        <v>563</v>
      </c>
      <c r="C131" s="26">
        <f>6567</f>
        <v>6567</v>
      </c>
      <c r="D131" s="29"/>
      <c r="E131" s="30"/>
      <c r="F131" s="30"/>
      <c r="G131" s="30"/>
      <c r="H131" s="30"/>
      <c r="I131" s="31"/>
      <c r="J131" s="32"/>
    </row>
    <row r="132" spans="1:10" s="37" customFormat="1" ht="63" customHeight="1" hidden="1">
      <c r="A132" s="81" t="s">
        <v>532</v>
      </c>
      <c r="B132" s="25" t="s">
        <v>534</v>
      </c>
      <c r="C132" s="38">
        <f>C133</f>
        <v>13000</v>
      </c>
      <c r="D132" s="29"/>
      <c r="E132" s="30"/>
      <c r="F132" s="30"/>
      <c r="G132" s="30"/>
      <c r="H132" s="30"/>
      <c r="I132" s="31"/>
      <c r="J132" s="32"/>
    </row>
    <row r="133" spans="1:10" s="37" customFormat="1" ht="63" customHeight="1" hidden="1">
      <c r="A133" s="79" t="s">
        <v>535</v>
      </c>
      <c r="B133" s="28" t="s">
        <v>536</v>
      </c>
      <c r="C133" s="26">
        <f>9000+4000</f>
        <v>13000</v>
      </c>
      <c r="D133" s="29"/>
      <c r="E133" s="30"/>
      <c r="F133" s="30"/>
      <c r="G133" s="30"/>
      <c r="H133" s="30"/>
      <c r="I133" s="31"/>
      <c r="J133" s="32"/>
    </row>
    <row r="134" spans="1:10" s="37" customFormat="1" ht="63" customHeight="1" hidden="1">
      <c r="A134" s="79" t="s">
        <v>296</v>
      </c>
      <c r="B134" s="28" t="s">
        <v>297</v>
      </c>
      <c r="C134" s="26">
        <v>80000</v>
      </c>
      <c r="D134" s="29"/>
      <c r="E134" s="30"/>
      <c r="F134" s="30"/>
      <c r="G134" s="30"/>
      <c r="H134" s="30"/>
      <c r="I134" s="31"/>
      <c r="J134" s="32"/>
    </row>
    <row r="135" spans="1:10" s="37" customFormat="1" ht="27" customHeight="1" hidden="1">
      <c r="A135" s="78" t="s">
        <v>121</v>
      </c>
      <c r="B135" s="25" t="s">
        <v>122</v>
      </c>
      <c r="C135" s="26">
        <f>SUM(C136:C168)</f>
        <v>128749</v>
      </c>
      <c r="D135" s="29" t="e">
        <f>C135*100/#REF!</f>
        <v>#REF!</v>
      </c>
      <c r="E135" s="30"/>
      <c r="F135" s="30"/>
      <c r="G135" s="30"/>
      <c r="H135" s="30"/>
      <c r="I135" s="31"/>
      <c r="J135" s="32">
        <f aca="true" t="shared" si="2" ref="J135:J145">H135-F135</f>
        <v>0</v>
      </c>
    </row>
    <row r="136" spans="1:10" s="37" customFormat="1" ht="81" customHeight="1" hidden="1">
      <c r="A136" s="79" t="s">
        <v>298</v>
      </c>
      <c r="B136" s="28" t="s">
        <v>316</v>
      </c>
      <c r="C136" s="38">
        <v>227</v>
      </c>
      <c r="D136" s="29" t="e">
        <f>C136*100/#REF!</f>
        <v>#REF!</v>
      </c>
      <c r="E136" s="30"/>
      <c r="F136" s="30"/>
      <c r="G136" s="30"/>
      <c r="H136" s="30"/>
      <c r="I136" s="31"/>
      <c r="J136" s="32">
        <f t="shared" si="2"/>
        <v>0</v>
      </c>
    </row>
    <row r="137" spans="1:10" s="37" customFormat="1" ht="99.75" customHeight="1" hidden="1">
      <c r="A137" s="79" t="s">
        <v>299</v>
      </c>
      <c r="B137" s="28" t="s">
        <v>317</v>
      </c>
      <c r="C137" s="26">
        <v>1680</v>
      </c>
      <c r="D137" s="29" t="e">
        <f>C137*100/#REF!</f>
        <v>#REF!</v>
      </c>
      <c r="E137" s="30"/>
      <c r="F137" s="30"/>
      <c r="G137" s="30"/>
      <c r="H137" s="30"/>
      <c r="I137" s="31"/>
      <c r="J137" s="32">
        <f t="shared" si="2"/>
        <v>0</v>
      </c>
    </row>
    <row r="138" spans="1:10" s="37" customFormat="1" ht="82.5" customHeight="1" hidden="1">
      <c r="A138" s="79" t="s">
        <v>300</v>
      </c>
      <c r="B138" s="28" t="s">
        <v>318</v>
      </c>
      <c r="C138" s="26">
        <v>333</v>
      </c>
      <c r="D138" s="36" t="e">
        <f>C138*100/#REF!</f>
        <v>#REF!</v>
      </c>
      <c r="E138" s="30"/>
      <c r="F138" s="30"/>
      <c r="G138" s="30"/>
      <c r="H138" s="30"/>
      <c r="I138" s="31"/>
      <c r="J138" s="32">
        <f t="shared" si="2"/>
        <v>0</v>
      </c>
    </row>
    <row r="139" spans="1:10" s="37" customFormat="1" ht="64.5" customHeight="1" hidden="1">
      <c r="A139" s="79" t="s">
        <v>301</v>
      </c>
      <c r="B139" s="28" t="s">
        <v>319</v>
      </c>
      <c r="C139" s="26">
        <v>100</v>
      </c>
      <c r="D139" s="36" t="e">
        <f>C139*100/#REF!</f>
        <v>#REF!</v>
      </c>
      <c r="E139" s="30"/>
      <c r="F139" s="30"/>
      <c r="G139" s="30"/>
      <c r="H139" s="30"/>
      <c r="I139" s="31"/>
      <c r="J139" s="32">
        <f t="shared" si="2"/>
        <v>0</v>
      </c>
    </row>
    <row r="140" spans="1:10" s="37" customFormat="1" ht="64.5" customHeight="1" hidden="1">
      <c r="A140" s="79" t="s">
        <v>301</v>
      </c>
      <c r="B140" s="28"/>
      <c r="C140" s="26"/>
      <c r="D140" s="36"/>
      <c r="E140" s="30"/>
      <c r="F140" s="30"/>
      <c r="G140" s="30"/>
      <c r="H140" s="30"/>
      <c r="I140" s="31"/>
      <c r="J140" s="32"/>
    </row>
    <row r="141" spans="1:10" s="37" customFormat="1" ht="64.5" customHeight="1" hidden="1">
      <c r="A141" s="79" t="s">
        <v>373</v>
      </c>
      <c r="B141" s="28" t="s">
        <v>374</v>
      </c>
      <c r="C141" s="26">
        <v>201</v>
      </c>
      <c r="D141" s="36" t="e">
        <f>C141*100/#REF!</f>
        <v>#REF!</v>
      </c>
      <c r="E141" s="30"/>
      <c r="F141" s="30"/>
      <c r="G141" s="30"/>
      <c r="H141" s="30"/>
      <c r="I141" s="31"/>
      <c r="J141" s="32"/>
    </row>
    <row r="142" spans="1:10" s="37" customFormat="1" ht="82.5" customHeight="1" hidden="1">
      <c r="A142" s="79" t="s">
        <v>404</v>
      </c>
      <c r="B142" s="28" t="s">
        <v>405</v>
      </c>
      <c r="C142" s="26">
        <v>35</v>
      </c>
      <c r="D142" s="36" t="e">
        <f>C142*100/#REF!</f>
        <v>#REF!</v>
      </c>
      <c r="E142" s="30"/>
      <c r="F142" s="30"/>
      <c r="G142" s="30"/>
      <c r="H142" s="30"/>
      <c r="I142" s="31"/>
      <c r="J142" s="32"/>
    </row>
    <row r="143" spans="1:10" s="37" customFormat="1" ht="64.5" customHeight="1" hidden="1">
      <c r="A143" s="79" t="s">
        <v>375</v>
      </c>
      <c r="B143" s="28" t="s">
        <v>376</v>
      </c>
      <c r="C143" s="26">
        <v>200</v>
      </c>
      <c r="D143" s="36" t="e">
        <f>C143*100/#REF!</f>
        <v>#REF!</v>
      </c>
      <c r="E143" s="30"/>
      <c r="F143" s="30"/>
      <c r="G143" s="30"/>
      <c r="H143" s="30"/>
      <c r="I143" s="31"/>
      <c r="J143" s="32"/>
    </row>
    <row r="144" spans="1:10" s="37" customFormat="1" ht="64.5" customHeight="1" hidden="1">
      <c r="A144" s="79" t="s">
        <v>377</v>
      </c>
      <c r="B144" s="28" t="s">
        <v>378</v>
      </c>
      <c r="C144" s="26">
        <v>50</v>
      </c>
      <c r="D144" s="36" t="e">
        <f>C144*100/#REF!</f>
        <v>#REF!</v>
      </c>
      <c r="E144" s="30"/>
      <c r="F144" s="30"/>
      <c r="G144" s="30"/>
      <c r="H144" s="30"/>
      <c r="I144" s="31"/>
      <c r="J144" s="32"/>
    </row>
    <row r="145" spans="1:10" s="37" customFormat="1" ht="81" customHeight="1" hidden="1">
      <c r="A145" s="79" t="s">
        <v>302</v>
      </c>
      <c r="B145" s="28" t="s">
        <v>320</v>
      </c>
      <c r="C145" s="26"/>
      <c r="D145" s="29" t="e">
        <f>C145*100/#REF!</f>
        <v>#REF!</v>
      </c>
      <c r="E145" s="30"/>
      <c r="F145" s="30"/>
      <c r="G145" s="30"/>
      <c r="H145" s="30"/>
      <c r="I145" s="31"/>
      <c r="J145" s="32">
        <f t="shared" si="2"/>
        <v>0</v>
      </c>
    </row>
    <row r="146" spans="1:10" s="37" customFormat="1" ht="81" customHeight="1" hidden="1">
      <c r="A146" s="79" t="s">
        <v>379</v>
      </c>
      <c r="B146" s="28" t="s">
        <v>380</v>
      </c>
      <c r="C146" s="26">
        <v>200</v>
      </c>
      <c r="D146" s="29"/>
      <c r="E146" s="30"/>
      <c r="F146" s="30"/>
      <c r="G146" s="30"/>
      <c r="H146" s="30"/>
      <c r="I146" s="31"/>
      <c r="J146" s="32"/>
    </row>
    <row r="147" spans="1:10" s="37" customFormat="1" ht="98.25" customHeight="1" hidden="1">
      <c r="A147" s="79" t="s">
        <v>381</v>
      </c>
      <c r="B147" s="28" t="s">
        <v>382</v>
      </c>
      <c r="C147" s="26">
        <v>3101</v>
      </c>
      <c r="D147" s="29"/>
      <c r="E147" s="30"/>
      <c r="F147" s="30"/>
      <c r="G147" s="30"/>
      <c r="H147" s="30"/>
      <c r="I147" s="31"/>
      <c r="J147" s="32"/>
    </row>
    <row r="148" spans="1:10" s="37" customFormat="1" ht="117" customHeight="1" hidden="1">
      <c r="A148" s="79" t="s">
        <v>383</v>
      </c>
      <c r="B148" s="28" t="s">
        <v>384</v>
      </c>
      <c r="C148" s="26">
        <v>900</v>
      </c>
      <c r="D148" s="29"/>
      <c r="E148" s="30"/>
      <c r="F148" s="30"/>
      <c r="G148" s="30"/>
      <c r="H148" s="30"/>
      <c r="I148" s="31"/>
      <c r="J148" s="32"/>
    </row>
    <row r="149" spans="1:10" s="37" customFormat="1" ht="98.25" customHeight="1" hidden="1">
      <c r="A149" s="79" t="s">
        <v>303</v>
      </c>
      <c r="B149" s="28" t="s">
        <v>321</v>
      </c>
      <c r="C149" s="26">
        <v>27</v>
      </c>
      <c r="D149" s="29" t="e">
        <f>C149*100/#REF!</f>
        <v>#REF!</v>
      </c>
      <c r="E149" s="30"/>
      <c r="F149" s="30"/>
      <c r="G149" s="30"/>
      <c r="H149" s="30"/>
      <c r="I149" s="31"/>
      <c r="J149" s="32"/>
    </row>
    <row r="150" spans="1:10" s="37" customFormat="1" ht="213.75" customHeight="1" hidden="1">
      <c r="A150" s="79" t="s">
        <v>304</v>
      </c>
      <c r="B150" s="28" t="s">
        <v>333</v>
      </c>
      <c r="C150" s="26">
        <v>17</v>
      </c>
      <c r="D150" s="29" t="e">
        <f>C150*100/#REF!</f>
        <v>#REF!</v>
      </c>
      <c r="E150" s="30"/>
      <c r="F150" s="30"/>
      <c r="G150" s="30"/>
      <c r="H150" s="30"/>
      <c r="I150" s="31"/>
      <c r="J150" s="32"/>
    </row>
    <row r="151" spans="1:10" s="37" customFormat="1" ht="100.5" customHeight="1" hidden="1">
      <c r="A151" s="79" t="s">
        <v>385</v>
      </c>
      <c r="B151" s="28" t="s">
        <v>386</v>
      </c>
      <c r="C151" s="26">
        <v>151</v>
      </c>
      <c r="D151" s="29"/>
      <c r="E151" s="30"/>
      <c r="F151" s="30"/>
      <c r="G151" s="30"/>
      <c r="H151" s="30"/>
      <c r="I151" s="31"/>
      <c r="J151" s="32"/>
    </row>
    <row r="152" spans="1:10" s="37" customFormat="1" ht="79.5" customHeight="1" hidden="1">
      <c r="A152" s="79" t="s">
        <v>305</v>
      </c>
      <c r="B152" s="28" t="s">
        <v>322</v>
      </c>
      <c r="C152" s="26">
        <v>3019</v>
      </c>
      <c r="D152" s="29" t="e">
        <f>C152*100/#REF!</f>
        <v>#REF!</v>
      </c>
      <c r="E152" s="30"/>
      <c r="F152" s="30"/>
      <c r="G152" s="30"/>
      <c r="H152" s="30"/>
      <c r="I152" s="31"/>
      <c r="J152" s="32"/>
    </row>
    <row r="153" spans="1:10" s="37" customFormat="1" ht="63.75" customHeight="1" hidden="1">
      <c r="A153" s="79" t="s">
        <v>306</v>
      </c>
      <c r="B153" s="28" t="s">
        <v>323</v>
      </c>
      <c r="C153" s="26">
        <v>2</v>
      </c>
      <c r="D153" s="29" t="e">
        <f>C153*100/#REF!</f>
        <v>#REF!</v>
      </c>
      <c r="E153" s="30"/>
      <c r="F153" s="30"/>
      <c r="G153" s="30"/>
      <c r="H153" s="30"/>
      <c r="I153" s="31"/>
      <c r="J153" s="32">
        <f>H153-F153</f>
        <v>0</v>
      </c>
    </row>
    <row r="154" spans="1:10" s="37" customFormat="1" ht="80.25" customHeight="1" hidden="1">
      <c r="A154" s="79" t="s">
        <v>307</v>
      </c>
      <c r="B154" s="28" t="s">
        <v>324</v>
      </c>
      <c r="C154" s="26">
        <v>8160</v>
      </c>
      <c r="D154" s="29" t="e">
        <f>C154*100/#REF!</f>
        <v>#REF!</v>
      </c>
      <c r="E154" s="30"/>
      <c r="F154" s="30"/>
      <c r="G154" s="30"/>
      <c r="H154" s="30"/>
      <c r="I154" s="31"/>
      <c r="J154" s="32">
        <f>H154-F154</f>
        <v>0</v>
      </c>
    </row>
    <row r="155" spans="1:10" s="37" customFormat="1" ht="80.25" customHeight="1" hidden="1">
      <c r="A155" s="79" t="s">
        <v>406</v>
      </c>
      <c r="B155" s="28" t="s">
        <v>407</v>
      </c>
      <c r="C155" s="26">
        <v>10</v>
      </c>
      <c r="D155" s="29" t="e">
        <f>C155*100/#REF!</f>
        <v>#REF!</v>
      </c>
      <c r="E155" s="30"/>
      <c r="F155" s="30"/>
      <c r="G155" s="30"/>
      <c r="H155" s="30"/>
      <c r="I155" s="31"/>
      <c r="J155" s="32"/>
    </row>
    <row r="156" spans="1:10" s="37" customFormat="1" ht="63.75" customHeight="1" hidden="1">
      <c r="A156" s="79" t="s">
        <v>308</v>
      </c>
      <c r="B156" s="28" t="s">
        <v>325</v>
      </c>
      <c r="C156" s="26">
        <v>80203</v>
      </c>
      <c r="D156" s="29" t="e">
        <f>C156*100/#REF!</f>
        <v>#REF!</v>
      </c>
      <c r="E156" s="30"/>
      <c r="F156" s="30"/>
      <c r="G156" s="30"/>
      <c r="H156" s="30"/>
      <c r="I156" s="31"/>
      <c r="J156" s="32"/>
    </row>
    <row r="157" spans="1:10" s="37" customFormat="1" ht="84" customHeight="1" hidden="1">
      <c r="A157" s="79" t="s">
        <v>309</v>
      </c>
      <c r="B157" s="28" t="s">
        <v>326</v>
      </c>
      <c r="C157" s="26">
        <v>4879</v>
      </c>
      <c r="D157" s="29" t="e">
        <f>C157*100/#REF!</f>
        <v>#REF!</v>
      </c>
      <c r="E157" s="30"/>
      <c r="F157" s="30"/>
      <c r="G157" s="30"/>
      <c r="H157" s="30"/>
      <c r="I157" s="31"/>
      <c r="J157" s="32"/>
    </row>
    <row r="158" spans="1:10" s="37" customFormat="1" ht="75.75" customHeight="1" hidden="1">
      <c r="A158" s="79" t="s">
        <v>310</v>
      </c>
      <c r="B158" s="28" t="s">
        <v>327</v>
      </c>
      <c r="C158" s="38">
        <v>4040</v>
      </c>
      <c r="D158" s="29" t="e">
        <f>C158*100/#REF!</f>
        <v>#REF!</v>
      </c>
      <c r="E158" s="30"/>
      <c r="F158" s="30"/>
      <c r="G158" s="30"/>
      <c r="H158" s="30"/>
      <c r="I158" s="31"/>
      <c r="J158" s="32"/>
    </row>
    <row r="159" spans="1:10" s="37" customFormat="1" ht="60.75" customHeight="1" hidden="1">
      <c r="A159" s="79" t="s">
        <v>311</v>
      </c>
      <c r="B159" s="28" t="s">
        <v>328</v>
      </c>
      <c r="C159" s="26">
        <v>60</v>
      </c>
      <c r="D159" s="29" t="e">
        <f>C159*100/#REF!</f>
        <v>#REF!</v>
      </c>
      <c r="E159" s="30"/>
      <c r="F159" s="30"/>
      <c r="G159" s="30"/>
      <c r="H159" s="30"/>
      <c r="I159" s="31"/>
      <c r="J159" s="32"/>
    </row>
    <row r="160" spans="1:10" s="37" customFormat="1" ht="73.5" customHeight="1" hidden="1">
      <c r="A160" s="79" t="s">
        <v>387</v>
      </c>
      <c r="B160" s="28" t="s">
        <v>388</v>
      </c>
      <c r="C160" s="26"/>
      <c r="D160" s="29"/>
      <c r="E160" s="30"/>
      <c r="F160" s="30"/>
      <c r="G160" s="30"/>
      <c r="H160" s="30"/>
      <c r="I160" s="31"/>
      <c r="J160" s="32"/>
    </row>
    <row r="161" spans="1:10" s="37" customFormat="1" ht="160.5" customHeight="1" hidden="1">
      <c r="A161" s="79" t="s">
        <v>312</v>
      </c>
      <c r="B161" s="28" t="s">
        <v>329</v>
      </c>
      <c r="C161" s="26">
        <v>22</v>
      </c>
      <c r="D161" s="29"/>
      <c r="E161" s="30"/>
      <c r="F161" s="30"/>
      <c r="G161" s="30"/>
      <c r="H161" s="30"/>
      <c r="I161" s="31"/>
      <c r="J161" s="32"/>
    </row>
    <row r="162" spans="1:10" s="37" customFormat="1" ht="138.75" customHeight="1" hidden="1">
      <c r="A162" s="79" t="s">
        <v>313</v>
      </c>
      <c r="B162" s="28" t="s">
        <v>330</v>
      </c>
      <c r="C162" s="26"/>
      <c r="D162" s="29"/>
      <c r="E162" s="30"/>
      <c r="F162" s="30"/>
      <c r="G162" s="30"/>
      <c r="H162" s="30"/>
      <c r="I162" s="31"/>
      <c r="J162" s="32"/>
    </row>
    <row r="163" spans="1:10" s="37" customFormat="1" ht="138.75" customHeight="1" hidden="1">
      <c r="A163" s="79" t="s">
        <v>572</v>
      </c>
      <c r="B163" s="28" t="s">
        <v>573</v>
      </c>
      <c r="C163" s="129">
        <v>14642</v>
      </c>
      <c r="D163" s="29"/>
      <c r="E163" s="30"/>
      <c r="F163" s="30"/>
      <c r="G163" s="30"/>
      <c r="H163" s="30"/>
      <c r="I163" s="31"/>
      <c r="J163" s="32"/>
    </row>
    <row r="164" spans="1:10" s="37" customFormat="1" ht="138.75" customHeight="1" hidden="1">
      <c r="A164" s="79" t="s">
        <v>389</v>
      </c>
      <c r="B164" s="28" t="s">
        <v>390</v>
      </c>
      <c r="C164" s="26">
        <v>5697</v>
      </c>
      <c r="D164" s="29"/>
      <c r="E164" s="30"/>
      <c r="F164" s="30"/>
      <c r="G164" s="30"/>
      <c r="H164" s="30"/>
      <c r="I164" s="31"/>
      <c r="J164" s="32"/>
    </row>
    <row r="165" spans="1:10" s="37" customFormat="1" ht="93.75" customHeight="1" hidden="1">
      <c r="A165" s="79" t="s">
        <v>391</v>
      </c>
      <c r="B165" s="28" t="s">
        <v>392</v>
      </c>
      <c r="C165" s="26"/>
      <c r="D165" s="29"/>
      <c r="E165" s="30"/>
      <c r="F165" s="30"/>
      <c r="G165" s="30"/>
      <c r="H165" s="30"/>
      <c r="I165" s="31"/>
      <c r="J165" s="32"/>
    </row>
    <row r="166" spans="1:10" s="37" customFormat="1" ht="78" customHeight="1" hidden="1">
      <c r="A166" s="79" t="s">
        <v>408</v>
      </c>
      <c r="B166" s="28" t="s">
        <v>409</v>
      </c>
      <c r="C166" s="26">
        <v>670</v>
      </c>
      <c r="D166" s="29"/>
      <c r="E166" s="30"/>
      <c r="F166" s="30"/>
      <c r="G166" s="30"/>
      <c r="H166" s="30"/>
      <c r="I166" s="31"/>
      <c r="J166" s="32"/>
    </row>
    <row r="167" spans="1:10" s="37" customFormat="1" ht="97.5" customHeight="1" hidden="1">
      <c r="A167" s="79" t="s">
        <v>314</v>
      </c>
      <c r="B167" s="28" t="s">
        <v>331</v>
      </c>
      <c r="C167" s="26"/>
      <c r="D167" s="29"/>
      <c r="E167" s="30"/>
      <c r="F167" s="30"/>
      <c r="G167" s="30"/>
      <c r="H167" s="30"/>
      <c r="I167" s="31"/>
      <c r="J167" s="32"/>
    </row>
    <row r="168" spans="1:10" s="37" customFormat="1" ht="65.25" customHeight="1" hidden="1">
      <c r="A168" s="79" t="s">
        <v>315</v>
      </c>
      <c r="B168" s="28" t="s">
        <v>332</v>
      </c>
      <c r="C168" s="26">
        <v>123</v>
      </c>
      <c r="D168" s="36" t="e">
        <f>C168*100/#REF!</f>
        <v>#REF!</v>
      </c>
      <c r="E168" s="30" t="e">
        <f>#REF!+#REF!</f>
        <v>#REF!</v>
      </c>
      <c r="F168" s="30" t="e">
        <f>#REF!+#REF!</f>
        <v>#REF!</v>
      </c>
      <c r="G168" s="30"/>
      <c r="H168" s="30" t="e">
        <f>#REF!+#REF!</f>
        <v>#REF!</v>
      </c>
      <c r="I168" s="31"/>
      <c r="J168" s="32" t="e">
        <f>H168-F168</f>
        <v>#REF!</v>
      </c>
    </row>
    <row r="169" spans="1:10" s="37" customFormat="1" ht="23.25" customHeight="1" hidden="1">
      <c r="A169" s="78" t="s">
        <v>123</v>
      </c>
      <c r="B169" s="25" t="s">
        <v>124</v>
      </c>
      <c r="C169" s="122">
        <f>C171</f>
        <v>176.7</v>
      </c>
      <c r="D169" s="36" t="e">
        <f>C169*100/#REF!</f>
        <v>#REF!</v>
      </c>
      <c r="E169" s="30"/>
      <c r="F169" s="30"/>
      <c r="G169" s="30"/>
      <c r="H169" s="30"/>
      <c r="I169" s="31"/>
      <c r="J169" s="32">
        <f>H169-F169</f>
        <v>0</v>
      </c>
    </row>
    <row r="170" spans="1:10" s="37" customFormat="1" ht="27" customHeight="1" hidden="1">
      <c r="A170" s="78" t="s">
        <v>125</v>
      </c>
      <c r="B170" s="25" t="s">
        <v>126</v>
      </c>
      <c r="C170" s="122">
        <f>C171</f>
        <v>176.7</v>
      </c>
      <c r="D170" s="36" t="e">
        <f>C170*100/#REF!</f>
        <v>#REF!</v>
      </c>
      <c r="E170" s="30"/>
      <c r="F170" s="30"/>
      <c r="G170" s="30"/>
      <c r="H170" s="30"/>
      <c r="I170" s="31"/>
      <c r="J170" s="32">
        <f>H170-F170</f>
        <v>0</v>
      </c>
    </row>
    <row r="171" spans="1:10" s="40" customFormat="1" ht="21" customHeight="1" hidden="1">
      <c r="A171" s="79" t="s">
        <v>393</v>
      </c>
      <c r="B171" s="28" t="s">
        <v>394</v>
      </c>
      <c r="C171" s="122">
        <v>176.7</v>
      </c>
      <c r="D171" s="39" t="e">
        <f>C171*100/#REF!</f>
        <v>#REF!</v>
      </c>
      <c r="E171" s="3"/>
      <c r="F171" s="3"/>
      <c r="G171" s="3"/>
      <c r="H171" s="3"/>
      <c r="I171" s="4"/>
      <c r="J171" s="55">
        <f>H171-F171</f>
        <v>0</v>
      </c>
    </row>
    <row r="172" spans="1:3" ht="23.25" customHeight="1" hidden="1">
      <c r="A172" s="82"/>
      <c r="B172" s="1" t="s">
        <v>201</v>
      </c>
      <c r="C172" s="11">
        <f>C12</f>
        <v>11778681.7</v>
      </c>
    </row>
    <row r="173" spans="1:3" ht="24.75" customHeight="1">
      <c r="A173" s="82" t="s">
        <v>367</v>
      </c>
      <c r="B173" s="49" t="s">
        <v>366</v>
      </c>
      <c r="C173" s="94">
        <f>C174+C297</f>
        <v>22180408.645850003</v>
      </c>
    </row>
    <row r="174" spans="1:11" ht="42" customHeight="1">
      <c r="A174" s="82" t="s">
        <v>169</v>
      </c>
      <c r="B174" s="49" t="s">
        <v>481</v>
      </c>
      <c r="C174" s="94">
        <f>C176</f>
        <v>22180339.645850003</v>
      </c>
      <c r="K174" s="99"/>
    </row>
    <row r="175" spans="1:3" ht="24.75" customHeight="1">
      <c r="A175" s="82"/>
      <c r="B175" s="49" t="s">
        <v>519</v>
      </c>
      <c r="C175" s="76"/>
    </row>
    <row r="176" spans="1:12" ht="44.25" customHeight="1">
      <c r="A176" s="83" t="s">
        <v>169</v>
      </c>
      <c r="B176" s="25" t="s">
        <v>170</v>
      </c>
      <c r="C176" s="86">
        <f>C179+C271+C284</f>
        <v>22180339.645850003</v>
      </c>
      <c r="L176" s="99">
        <f>L179+L271</f>
        <v>6506136.062380002</v>
      </c>
    </row>
    <row r="177" spans="1:3" ht="27" customHeight="1" hidden="1">
      <c r="A177" s="10" t="s">
        <v>537</v>
      </c>
      <c r="B177" s="49" t="s">
        <v>520</v>
      </c>
      <c r="C177" s="84">
        <f>C178</f>
        <v>0</v>
      </c>
    </row>
    <row r="178" spans="1:3" ht="42.75" customHeight="1" hidden="1">
      <c r="A178" s="8" t="s">
        <v>538</v>
      </c>
      <c r="B178" s="7" t="s">
        <v>258</v>
      </c>
      <c r="C178" s="85"/>
    </row>
    <row r="179" spans="1:12" ht="42.75" customHeight="1">
      <c r="A179" s="82" t="s">
        <v>539</v>
      </c>
      <c r="B179" s="49" t="s">
        <v>522</v>
      </c>
      <c r="C179" s="94">
        <f>C180+C181+C182+C183+C184+C188+C189+C193+C194+C195+C196+C197+C199+C203+C209+C211+C245+C248+C249+C250+C251+C252+C253+C254+C257+C258+C260+C266+C267+C268+C269+C270</f>
        <v>13919346.345850002</v>
      </c>
      <c r="K179" s="97">
        <v>7417207.98347</v>
      </c>
      <c r="L179" s="99">
        <f>C179-K179</f>
        <v>6502138.362380002</v>
      </c>
    </row>
    <row r="180" spans="2:5" s="90" customFormat="1" ht="92.25" customHeight="1" hidden="1">
      <c r="B180" s="91" t="s">
        <v>336</v>
      </c>
      <c r="C180" s="92">
        <v>58892</v>
      </c>
      <c r="D180" s="92">
        <v>61248</v>
      </c>
      <c r="E180" s="92">
        <v>63698</v>
      </c>
    </row>
    <row r="181" spans="2:5" s="90" customFormat="1" ht="57.75" customHeight="1" hidden="1">
      <c r="B181" s="91" t="s">
        <v>423</v>
      </c>
      <c r="C181" s="92">
        <v>11436</v>
      </c>
      <c r="D181" s="92">
        <v>11794.9</v>
      </c>
      <c r="E181" s="92">
        <v>10587</v>
      </c>
    </row>
    <row r="182" spans="2:5" s="90" customFormat="1" ht="57" customHeight="1" hidden="1">
      <c r="B182" s="91" t="s">
        <v>553</v>
      </c>
      <c r="C182" s="92">
        <v>62175</v>
      </c>
      <c r="D182" s="92">
        <v>64852.3</v>
      </c>
      <c r="E182" s="92">
        <v>67643.3</v>
      </c>
    </row>
    <row r="183" spans="2:5" s="90" customFormat="1" ht="79.5" customHeight="1" hidden="1">
      <c r="B183" s="91" t="s">
        <v>424</v>
      </c>
      <c r="C183" s="92">
        <v>497065.6</v>
      </c>
      <c r="D183" s="92">
        <v>502397.5</v>
      </c>
      <c r="E183" s="92">
        <v>517576.1</v>
      </c>
    </row>
    <row r="184" spans="2:5" s="90" customFormat="1" ht="66" customHeight="1" hidden="1">
      <c r="B184" s="91" t="s">
        <v>337</v>
      </c>
      <c r="C184" s="92">
        <v>600</v>
      </c>
      <c r="D184" s="92">
        <v>600</v>
      </c>
      <c r="E184" s="92">
        <v>600</v>
      </c>
    </row>
    <row r="185" spans="2:5" s="90" customFormat="1" ht="66" customHeight="1" hidden="1">
      <c r="B185" s="91" t="s">
        <v>337</v>
      </c>
      <c r="C185" s="92"/>
      <c r="D185" s="92"/>
      <c r="E185" s="92"/>
    </row>
    <row r="186" spans="2:5" s="90" customFormat="1" ht="66" customHeight="1" hidden="1">
      <c r="B186" s="91" t="s">
        <v>337</v>
      </c>
      <c r="C186" s="92"/>
      <c r="D186" s="92"/>
      <c r="E186" s="92"/>
    </row>
    <row r="187" spans="2:5" s="90" customFormat="1" ht="79.5" customHeight="1" hidden="1">
      <c r="B187" s="91" t="s">
        <v>425</v>
      </c>
      <c r="C187" s="105"/>
      <c r="D187" s="105"/>
      <c r="E187" s="105"/>
    </row>
    <row r="188" spans="2:5" s="90" customFormat="1" ht="95.25" customHeight="1" hidden="1">
      <c r="B188" s="91" t="s">
        <v>426</v>
      </c>
      <c r="C188" s="106">
        <v>18679.9284</v>
      </c>
      <c r="D188" s="106">
        <v>25304.01976</v>
      </c>
      <c r="E188" s="106">
        <v>24942.79816</v>
      </c>
    </row>
    <row r="189" spans="2:5" s="90" customFormat="1" ht="75" customHeight="1" hidden="1">
      <c r="B189" s="91" t="s">
        <v>338</v>
      </c>
      <c r="C189" s="92">
        <f>C191+C192</f>
        <v>867960.5</v>
      </c>
      <c r="D189" s="92">
        <f>D191+D192</f>
        <v>341162.3</v>
      </c>
      <c r="E189" s="92">
        <f>E191+E192</f>
        <v>246227.1</v>
      </c>
    </row>
    <row r="190" spans="2:5" s="107" customFormat="1" ht="22.5" customHeight="1" hidden="1">
      <c r="B190" s="108" t="s">
        <v>427</v>
      </c>
      <c r="C190" s="109"/>
      <c r="D190" s="110"/>
      <c r="E190" s="109"/>
    </row>
    <row r="191" spans="2:5" s="107" customFormat="1" ht="75" customHeight="1" hidden="1">
      <c r="B191" s="108" t="s">
        <v>338</v>
      </c>
      <c r="C191" s="124">
        <f>342831.6+525128.9</f>
        <v>867960.5</v>
      </c>
      <c r="D191" s="109">
        <v>341162.3</v>
      </c>
      <c r="E191" s="109">
        <v>246227.1</v>
      </c>
    </row>
    <row r="192" spans="2:5" s="107" customFormat="1" ht="96.75" customHeight="1" hidden="1">
      <c r="B192" s="108" t="s">
        <v>428</v>
      </c>
      <c r="C192" s="109"/>
      <c r="D192" s="110"/>
      <c r="E192" s="109"/>
    </row>
    <row r="193" spans="2:5" s="90" customFormat="1" ht="81" customHeight="1" hidden="1">
      <c r="B193" s="91" t="s">
        <v>429</v>
      </c>
      <c r="C193" s="92">
        <f>2299531.1+820389</f>
        <v>3119920.1</v>
      </c>
      <c r="D193" s="92">
        <v>1777719</v>
      </c>
      <c r="E193" s="92">
        <v>1777719</v>
      </c>
    </row>
    <row r="194" spans="2:5" s="90" customFormat="1" ht="98.25" customHeight="1" hidden="1">
      <c r="B194" s="91" t="s">
        <v>339</v>
      </c>
      <c r="C194" s="92">
        <f>985442.1+457167.1</f>
        <v>1442609.2</v>
      </c>
      <c r="D194" s="92">
        <v>500000</v>
      </c>
      <c r="E194" s="92">
        <v>500000</v>
      </c>
    </row>
    <row r="195" spans="2:5" s="90" customFormat="1" ht="90" customHeight="1" hidden="1">
      <c r="B195" s="91" t="s">
        <v>430</v>
      </c>
      <c r="C195" s="92">
        <f>14787.9-10000</f>
        <v>4787.9</v>
      </c>
      <c r="D195" s="111"/>
      <c r="E195" s="92"/>
    </row>
    <row r="196" spans="2:5" s="90" customFormat="1" ht="90" customHeight="1" hidden="1">
      <c r="B196" s="91" t="s">
        <v>431</v>
      </c>
      <c r="C196" s="92">
        <f>43233.4-13791.4</f>
        <v>29442</v>
      </c>
      <c r="D196" s="92">
        <v>1944.1</v>
      </c>
      <c r="E196" s="92"/>
    </row>
    <row r="197" spans="2:5" s="90" customFormat="1" ht="90" customHeight="1" hidden="1">
      <c r="B197" s="91" t="s">
        <v>432</v>
      </c>
      <c r="C197" s="92">
        <f>34907.4+64860.4</f>
        <v>99767.8</v>
      </c>
      <c r="D197" s="111"/>
      <c r="E197" s="92"/>
    </row>
    <row r="198" spans="2:5" s="90" customFormat="1" ht="117" customHeight="1" hidden="1">
      <c r="B198" s="91" t="s">
        <v>433</v>
      </c>
      <c r="C198" s="92"/>
      <c r="D198" s="111"/>
      <c r="E198" s="92"/>
    </row>
    <row r="199" spans="2:5" s="90" customFormat="1" ht="78" customHeight="1" hidden="1">
      <c r="B199" s="91" t="s">
        <v>340</v>
      </c>
      <c r="C199" s="106">
        <f>C201+C202</f>
        <v>83756.56238</v>
      </c>
      <c r="D199" s="92">
        <f>D201+D202</f>
        <v>0</v>
      </c>
      <c r="E199" s="92">
        <f>E201+E202</f>
        <v>0</v>
      </c>
    </row>
    <row r="200" spans="2:5" s="107" customFormat="1" ht="21.75" customHeight="1" hidden="1">
      <c r="B200" s="108" t="s">
        <v>341</v>
      </c>
      <c r="C200" s="109"/>
      <c r="D200" s="111"/>
      <c r="E200" s="109"/>
    </row>
    <row r="201" spans="2:5" s="107" customFormat="1" ht="21.75" customHeight="1" hidden="1">
      <c r="B201" s="108" t="s">
        <v>342</v>
      </c>
      <c r="C201" s="109">
        <f>100276.4-18925.268</f>
        <v>81351.132</v>
      </c>
      <c r="D201" s="109"/>
      <c r="E201" s="109"/>
    </row>
    <row r="202" spans="2:5" s="107" customFormat="1" ht="21.75" customHeight="1" hidden="1">
      <c r="B202" s="108" t="s">
        <v>343</v>
      </c>
      <c r="C202" s="109">
        <f>11021.4-8615.96962</f>
        <v>2405.43038</v>
      </c>
      <c r="D202" s="109"/>
      <c r="E202" s="109"/>
    </row>
    <row r="203" spans="2:5" s="107" customFormat="1" ht="55.5" customHeight="1" hidden="1">
      <c r="B203" s="91" t="s">
        <v>434</v>
      </c>
      <c r="C203" s="92">
        <f>C205+C206</f>
        <v>18683</v>
      </c>
      <c r="D203" s="92"/>
      <c r="E203" s="92"/>
    </row>
    <row r="204" spans="2:5" s="107" customFormat="1" ht="21.75" customHeight="1" hidden="1">
      <c r="B204" s="108" t="s">
        <v>519</v>
      </c>
      <c r="C204" s="109"/>
      <c r="D204" s="111"/>
      <c r="E204" s="109"/>
    </row>
    <row r="205" spans="2:5" s="107" customFormat="1" ht="21.75" customHeight="1" hidden="1">
      <c r="B205" s="108" t="s">
        <v>344</v>
      </c>
      <c r="C205" s="109">
        <v>18683</v>
      </c>
      <c r="D205" s="111"/>
      <c r="E205" s="109"/>
    </row>
    <row r="206" spans="2:5" s="107" customFormat="1" ht="21.75" customHeight="1" hidden="1">
      <c r="B206" s="108" t="s">
        <v>345</v>
      </c>
      <c r="C206" s="109"/>
      <c r="D206" s="111"/>
      <c r="E206" s="109"/>
    </row>
    <row r="207" spans="2:5" s="107" customFormat="1" ht="21.75" customHeight="1" hidden="1">
      <c r="B207" s="108" t="s">
        <v>346</v>
      </c>
      <c r="C207" s="109"/>
      <c r="D207" s="111"/>
      <c r="E207" s="109"/>
    </row>
    <row r="208" spans="2:5" s="107" customFormat="1" ht="21.75" customHeight="1" hidden="1">
      <c r="B208" s="108" t="s">
        <v>347</v>
      </c>
      <c r="C208" s="109"/>
      <c r="D208" s="111"/>
      <c r="E208" s="109"/>
    </row>
    <row r="209" spans="2:5" s="107" customFormat="1" ht="76.5" customHeight="1" hidden="1">
      <c r="B209" s="91" t="s">
        <v>435</v>
      </c>
      <c r="C209" s="92">
        <v>5834.7</v>
      </c>
      <c r="D209" s="92">
        <v>35533.5</v>
      </c>
      <c r="E209" s="92"/>
    </row>
    <row r="210" spans="2:5" s="107" customFormat="1" ht="78" customHeight="1" hidden="1">
      <c r="B210" s="91" t="s">
        <v>436</v>
      </c>
      <c r="C210" s="109"/>
      <c r="D210" s="111"/>
      <c r="E210" s="109"/>
    </row>
    <row r="211" spans="2:5" s="107" customFormat="1" ht="60.75" customHeight="1" hidden="1">
      <c r="B211" s="91" t="s">
        <v>348</v>
      </c>
      <c r="C211" s="92">
        <f>C217+C224+C225+C226+C227+C228+4367527.3</f>
        <v>7133199.6</v>
      </c>
      <c r="D211" s="92">
        <f>D213+D214+D215+D218+D219+D220+D221+D222+D224+D225+D229+D230+D231+D232+D233+D234+D216+D217+D228</f>
        <v>1081102.3</v>
      </c>
      <c r="E211" s="92">
        <f>E213+E214+E215+E218+E219+E220+E221+E222+E224+E225+E229+E230+E231+E232+E233+E234+E216+E217+E228</f>
        <v>558700.9</v>
      </c>
    </row>
    <row r="212" spans="2:5" s="107" customFormat="1" ht="18.75" customHeight="1" hidden="1">
      <c r="B212" s="108" t="s">
        <v>519</v>
      </c>
      <c r="C212" s="109"/>
      <c r="D212" s="111"/>
      <c r="E212" s="109"/>
    </row>
    <row r="213" spans="2:5" s="107" customFormat="1" ht="65.25" customHeight="1" hidden="1">
      <c r="B213" s="108" t="s">
        <v>437</v>
      </c>
      <c r="C213" s="109">
        <v>0</v>
      </c>
      <c r="D213" s="109">
        <v>4479.3</v>
      </c>
      <c r="E213" s="109"/>
    </row>
    <row r="214" spans="2:5" s="107" customFormat="1" ht="21.75" customHeight="1" hidden="1">
      <c r="B214" s="108" t="s">
        <v>349</v>
      </c>
      <c r="C214" s="109"/>
      <c r="D214" s="111"/>
      <c r="E214" s="109"/>
    </row>
    <row r="215" spans="2:5" s="107" customFormat="1" ht="21.75" customHeight="1" hidden="1">
      <c r="B215" s="108" t="s">
        <v>362</v>
      </c>
      <c r="C215" s="109"/>
      <c r="D215" s="111"/>
      <c r="E215" s="109"/>
    </row>
    <row r="216" spans="2:5" s="107" customFormat="1" ht="60" customHeight="1" hidden="1">
      <c r="B216" s="108" t="s">
        <v>438</v>
      </c>
      <c r="C216" s="109">
        <v>0</v>
      </c>
      <c r="D216" s="109"/>
      <c r="E216" s="109"/>
    </row>
    <row r="217" spans="2:5" s="107" customFormat="1" ht="60" customHeight="1" hidden="1">
      <c r="B217" s="108" t="s">
        <v>439</v>
      </c>
      <c r="C217" s="109">
        <v>160166</v>
      </c>
      <c r="D217" s="109">
        <v>98845</v>
      </c>
      <c r="E217" s="109">
        <v>442307.4</v>
      </c>
    </row>
    <row r="218" spans="2:5" s="107" customFormat="1" ht="38.25" customHeight="1" hidden="1">
      <c r="B218" s="108" t="s">
        <v>440</v>
      </c>
      <c r="C218" s="109"/>
      <c r="D218" s="111"/>
      <c r="E218" s="109"/>
    </row>
    <row r="219" spans="2:5" s="107" customFormat="1" ht="60.75" customHeight="1" hidden="1">
      <c r="B219" s="108" t="s">
        <v>441</v>
      </c>
      <c r="C219" s="109"/>
      <c r="D219" s="111"/>
      <c r="E219" s="109"/>
    </row>
    <row r="220" spans="2:5" s="107" customFormat="1" ht="38.25" customHeight="1" hidden="1">
      <c r="B220" s="108" t="s">
        <v>350</v>
      </c>
      <c r="C220" s="109"/>
      <c r="D220" s="111"/>
      <c r="E220" s="109"/>
    </row>
    <row r="221" spans="2:5" s="107" customFormat="1" ht="57" customHeight="1" hidden="1">
      <c r="B221" s="108" t="s">
        <v>442</v>
      </c>
      <c r="C221" s="109"/>
      <c r="D221" s="111"/>
      <c r="E221" s="109"/>
    </row>
    <row r="222" spans="2:5" s="107" customFormat="1" ht="24.75" customHeight="1" hidden="1">
      <c r="B222" s="108" t="s">
        <v>363</v>
      </c>
      <c r="C222" s="109"/>
      <c r="D222" s="111"/>
      <c r="E222" s="109"/>
    </row>
    <row r="223" spans="2:5" s="107" customFormat="1" ht="24.75" customHeight="1" hidden="1">
      <c r="B223" s="108"/>
      <c r="C223" s="109"/>
      <c r="D223" s="111"/>
      <c r="E223" s="109"/>
    </row>
    <row r="224" spans="2:5" s="107" customFormat="1" ht="21" customHeight="1" hidden="1">
      <c r="B224" s="108" t="s">
        <v>351</v>
      </c>
      <c r="C224" s="109">
        <v>877869.5</v>
      </c>
      <c r="D224" s="109">
        <v>74391.2</v>
      </c>
      <c r="E224" s="109">
        <v>116393.5</v>
      </c>
    </row>
    <row r="225" spans="2:5" s="107" customFormat="1" ht="44.25" customHeight="1" hidden="1">
      <c r="B225" s="108" t="s">
        <v>352</v>
      </c>
      <c r="C225" s="109">
        <v>642816.8</v>
      </c>
      <c r="D225" s="109">
        <v>903386.8</v>
      </c>
      <c r="E225" s="109"/>
    </row>
    <row r="226" spans="2:5" s="107" customFormat="1" ht="44.25" customHeight="1" hidden="1">
      <c r="B226" s="119" t="s">
        <v>475</v>
      </c>
      <c r="C226" s="109">
        <v>655202</v>
      </c>
      <c r="D226" s="109"/>
      <c r="E226" s="109"/>
    </row>
    <row r="227" spans="2:5" s="107" customFormat="1" ht="44.25" customHeight="1" hidden="1">
      <c r="B227" s="119" t="s">
        <v>476</v>
      </c>
      <c r="C227" s="109">
        <v>284651</v>
      </c>
      <c r="D227" s="109"/>
      <c r="E227" s="109"/>
    </row>
    <row r="228" spans="2:5" s="107" customFormat="1" ht="81.75" customHeight="1" hidden="1">
      <c r="B228" s="108" t="s">
        <v>443</v>
      </c>
      <c r="C228" s="109">
        <v>144967</v>
      </c>
      <c r="D228" s="109"/>
      <c r="E228" s="109"/>
    </row>
    <row r="229" spans="2:5" s="107" customFormat="1" ht="44.25" customHeight="1" hidden="1">
      <c r="B229" s="108" t="s">
        <v>444</v>
      </c>
      <c r="C229" s="109"/>
      <c r="D229" s="109"/>
      <c r="E229" s="109"/>
    </row>
    <row r="230" spans="2:5" s="107" customFormat="1" ht="44.25" customHeight="1" hidden="1">
      <c r="B230" s="108"/>
      <c r="C230" s="109"/>
      <c r="D230" s="109"/>
      <c r="E230" s="109"/>
    </row>
    <row r="231" spans="2:5" s="107" customFormat="1" ht="23.25" customHeight="1" hidden="1">
      <c r="B231" s="108" t="s">
        <v>445</v>
      </c>
      <c r="C231" s="109"/>
      <c r="D231" s="111"/>
      <c r="E231" s="109"/>
    </row>
    <row r="232" spans="2:5" s="107" customFormat="1" ht="20.25" customHeight="1" hidden="1">
      <c r="B232" s="108" t="s">
        <v>353</v>
      </c>
      <c r="C232" s="109"/>
      <c r="D232" s="111"/>
      <c r="E232" s="109"/>
    </row>
    <row r="233" spans="2:5" s="107" customFormat="1" ht="44.25" customHeight="1" hidden="1">
      <c r="B233" s="108" t="s">
        <v>354</v>
      </c>
      <c r="C233" s="109"/>
      <c r="D233" s="111"/>
      <c r="E233" s="109"/>
    </row>
    <row r="234" spans="2:5" s="107" customFormat="1" ht="57" customHeight="1" hidden="1">
      <c r="B234" s="108" t="s">
        <v>355</v>
      </c>
      <c r="C234" s="109"/>
      <c r="D234" s="111"/>
      <c r="E234" s="109"/>
    </row>
    <row r="235" spans="2:5" s="90" customFormat="1" ht="86.25" customHeight="1" hidden="1">
      <c r="B235" s="91" t="s">
        <v>356</v>
      </c>
      <c r="C235" s="92"/>
      <c r="D235" s="111">
        <f aca="true" t="shared" si="3" ref="D235:D240">C235</f>
        <v>0</v>
      </c>
      <c r="E235" s="112"/>
    </row>
    <row r="236" spans="2:5" s="90" customFormat="1" ht="30.75" customHeight="1" hidden="1">
      <c r="B236" s="91" t="s">
        <v>446</v>
      </c>
      <c r="C236" s="92"/>
      <c r="D236" s="111">
        <f t="shared" si="3"/>
        <v>0</v>
      </c>
      <c r="E236" s="93"/>
    </row>
    <row r="237" spans="2:5" s="90" customFormat="1" ht="134.25" customHeight="1" hidden="1">
      <c r="B237" s="91" t="s">
        <v>554</v>
      </c>
      <c r="C237" s="113"/>
      <c r="D237" s="111">
        <f t="shared" si="3"/>
        <v>0</v>
      </c>
      <c r="E237" s="93"/>
    </row>
    <row r="238" spans="2:5" s="90" customFormat="1" ht="77.25" customHeight="1" hidden="1">
      <c r="B238" s="91" t="s">
        <v>555</v>
      </c>
      <c r="C238" s="113"/>
      <c r="D238" s="111">
        <f t="shared" si="3"/>
        <v>0</v>
      </c>
      <c r="E238" s="93"/>
    </row>
    <row r="239" spans="2:5" s="90" customFormat="1" ht="112.5" customHeight="1" hidden="1">
      <c r="B239" s="91" t="s">
        <v>556</v>
      </c>
      <c r="C239" s="92"/>
      <c r="D239" s="111">
        <f t="shared" si="3"/>
        <v>0</v>
      </c>
      <c r="E239" s="93"/>
    </row>
    <row r="240" spans="2:5" s="90" customFormat="1" ht="98.25" customHeight="1" hidden="1">
      <c r="B240" s="91" t="s">
        <v>557</v>
      </c>
      <c r="C240" s="92"/>
      <c r="D240" s="111">
        <f t="shared" si="3"/>
        <v>0</v>
      </c>
      <c r="E240" s="93"/>
    </row>
    <row r="241" spans="2:5" s="90" customFormat="1" ht="78" customHeight="1" hidden="1">
      <c r="B241" s="91" t="s">
        <v>357</v>
      </c>
      <c r="C241" s="92"/>
      <c r="D241" s="111"/>
      <c r="E241" s="114"/>
    </row>
    <row r="242" spans="2:5" s="90" customFormat="1" ht="78" customHeight="1" hidden="1">
      <c r="B242" s="91" t="s">
        <v>358</v>
      </c>
      <c r="C242" s="92"/>
      <c r="D242" s="111"/>
      <c r="E242" s="93"/>
    </row>
    <row r="243" spans="2:5" s="90" customFormat="1" ht="123.75" customHeight="1" hidden="1">
      <c r="B243" s="91" t="s">
        <v>554</v>
      </c>
      <c r="C243" s="92"/>
      <c r="D243" s="111"/>
      <c r="E243" s="93"/>
    </row>
    <row r="244" spans="2:5" s="90" customFormat="1" ht="98.25" customHeight="1" hidden="1">
      <c r="B244" s="91" t="s">
        <v>359</v>
      </c>
      <c r="C244" s="92"/>
      <c r="D244" s="92"/>
      <c r="E244" s="93"/>
    </row>
    <row r="245" spans="2:5" s="90" customFormat="1" ht="78" customHeight="1" hidden="1">
      <c r="B245" s="91" t="s">
        <v>447</v>
      </c>
      <c r="C245" s="106">
        <v>5018.36607</v>
      </c>
      <c r="D245" s="106">
        <v>5018.36607</v>
      </c>
      <c r="E245" s="106">
        <v>5018.36607</v>
      </c>
    </row>
    <row r="246" spans="2:5" s="90" customFormat="1" ht="98.25" customHeight="1" hidden="1">
      <c r="B246" s="91" t="s">
        <v>448</v>
      </c>
      <c r="C246" s="92"/>
      <c r="D246" s="106"/>
      <c r="E246" s="93"/>
    </row>
    <row r="247" spans="2:5" s="90" customFormat="1" ht="61.5" customHeight="1" hidden="1">
      <c r="B247" s="91" t="s">
        <v>360</v>
      </c>
      <c r="C247" s="92"/>
      <c r="D247" s="111"/>
      <c r="E247" s="93"/>
    </row>
    <row r="248" spans="2:5" s="90" customFormat="1" ht="94.5" customHeight="1" hidden="1">
      <c r="B248" s="91" t="s">
        <v>449</v>
      </c>
      <c r="C248" s="92">
        <v>3330.3</v>
      </c>
      <c r="D248" s="111"/>
      <c r="E248" s="93"/>
    </row>
    <row r="249" spans="2:5" s="90" customFormat="1" ht="98.25" customHeight="1" hidden="1">
      <c r="B249" s="91" t="s">
        <v>450</v>
      </c>
      <c r="C249" s="92">
        <v>540.5</v>
      </c>
      <c r="D249" s="92">
        <v>540.5</v>
      </c>
      <c r="E249" s="92">
        <v>540.5</v>
      </c>
    </row>
    <row r="250" spans="2:5" s="90" customFormat="1" ht="77.25" customHeight="1" hidden="1">
      <c r="B250" s="91" t="s">
        <v>451</v>
      </c>
      <c r="C250" s="92">
        <v>19006</v>
      </c>
      <c r="D250" s="92">
        <v>37614</v>
      </c>
      <c r="E250" s="92">
        <v>37614</v>
      </c>
    </row>
    <row r="251" spans="2:5" s="90" customFormat="1" ht="100.5" customHeight="1" hidden="1">
      <c r="B251" s="91" t="s">
        <v>452</v>
      </c>
      <c r="C251" s="92">
        <v>0</v>
      </c>
      <c r="D251" s="92"/>
      <c r="E251" s="92"/>
    </row>
    <row r="252" spans="2:5" s="90" customFormat="1" ht="118.5" customHeight="1" hidden="1">
      <c r="B252" s="91" t="s">
        <v>453</v>
      </c>
      <c r="C252" s="92">
        <v>7000</v>
      </c>
      <c r="D252" s="92"/>
      <c r="E252" s="92"/>
    </row>
    <row r="253" spans="2:5" s="90" customFormat="1" ht="59.25" customHeight="1" hidden="1">
      <c r="B253" s="91" t="s">
        <v>454</v>
      </c>
      <c r="C253" s="105">
        <v>15865.789</v>
      </c>
      <c r="D253" s="92"/>
      <c r="E253" s="92"/>
    </row>
    <row r="254" spans="2:5" s="90" customFormat="1" ht="84" customHeight="1" hidden="1">
      <c r="B254" s="91" t="s">
        <v>455</v>
      </c>
      <c r="C254" s="92">
        <f>14745.3-3352.9</f>
        <v>11392.4</v>
      </c>
      <c r="D254" s="92"/>
      <c r="E254" s="92"/>
    </row>
    <row r="255" spans="2:5" s="90" customFormat="1" ht="73.5" customHeight="1" hidden="1">
      <c r="B255" s="91" t="s">
        <v>456</v>
      </c>
      <c r="C255" s="92"/>
      <c r="D255" s="92"/>
      <c r="E255" s="92"/>
    </row>
    <row r="256" spans="2:5" s="90" customFormat="1" ht="73.5" customHeight="1" hidden="1">
      <c r="B256" s="91" t="s">
        <v>457</v>
      </c>
      <c r="C256" s="105"/>
      <c r="D256" s="111"/>
      <c r="E256" s="93"/>
    </row>
    <row r="257" spans="2:5" s="90" customFormat="1" ht="45" customHeight="1" hidden="1">
      <c r="B257" s="91" t="s">
        <v>458</v>
      </c>
      <c r="C257" s="92">
        <v>0</v>
      </c>
      <c r="D257" s="111"/>
      <c r="E257" s="92">
        <v>21108.9</v>
      </c>
    </row>
    <row r="258" spans="2:5" s="90" customFormat="1" ht="135" customHeight="1" hidden="1">
      <c r="B258" s="91" t="s">
        <v>459</v>
      </c>
      <c r="C258" s="92">
        <v>83.4</v>
      </c>
      <c r="D258" s="92"/>
      <c r="E258" s="92"/>
    </row>
    <row r="259" spans="2:5" s="90" customFormat="1" ht="96" customHeight="1" hidden="1">
      <c r="B259" s="91" t="s">
        <v>460</v>
      </c>
      <c r="C259" s="92"/>
      <c r="D259" s="111"/>
      <c r="E259" s="93"/>
    </row>
    <row r="260" spans="2:5" s="90" customFormat="1" ht="61.5" customHeight="1" hidden="1">
      <c r="B260" s="91" t="s">
        <v>461</v>
      </c>
      <c r="C260" s="92">
        <f>C262+C263+C264+C265</f>
        <v>41296.4</v>
      </c>
      <c r="D260" s="92">
        <f>D262+D263+D264+D265</f>
        <v>105903.2</v>
      </c>
      <c r="E260" s="92">
        <f>E262+E263+E264+E265</f>
        <v>0</v>
      </c>
    </row>
    <row r="261" spans="2:5" s="107" customFormat="1" ht="25.5" customHeight="1" hidden="1">
      <c r="B261" s="108" t="s">
        <v>519</v>
      </c>
      <c r="C261" s="109"/>
      <c r="D261" s="110"/>
      <c r="E261" s="115"/>
    </row>
    <row r="262" spans="2:5" s="107" customFormat="1" ht="25.5" customHeight="1" hidden="1">
      <c r="B262" s="108" t="s">
        <v>364</v>
      </c>
      <c r="C262" s="109">
        <v>5000</v>
      </c>
      <c r="D262" s="110"/>
      <c r="E262" s="115"/>
    </row>
    <row r="263" spans="2:5" s="107" customFormat="1" ht="25.5" customHeight="1" hidden="1">
      <c r="B263" s="108" t="s">
        <v>365</v>
      </c>
      <c r="C263" s="109"/>
      <c r="D263" s="110"/>
      <c r="E263" s="115"/>
    </row>
    <row r="264" spans="2:5" s="107" customFormat="1" ht="25.5" customHeight="1" hidden="1">
      <c r="B264" s="108" t="s">
        <v>462</v>
      </c>
      <c r="C264" s="109"/>
      <c r="D264" s="109">
        <v>97240</v>
      </c>
      <c r="E264" s="115"/>
    </row>
    <row r="265" spans="2:5" s="107" customFormat="1" ht="40.5" customHeight="1" hidden="1">
      <c r="B265" s="108" t="s">
        <v>463</v>
      </c>
      <c r="C265" s="109">
        <f>26812.9+9483.5</f>
        <v>36296.4</v>
      </c>
      <c r="D265" s="109">
        <v>8663.2</v>
      </c>
      <c r="E265" s="115"/>
    </row>
    <row r="266" spans="2:5" s="90" customFormat="1" ht="75" customHeight="1" hidden="1">
      <c r="B266" s="91" t="s">
        <v>464</v>
      </c>
      <c r="C266" s="92">
        <v>10479.7</v>
      </c>
      <c r="D266" s="92"/>
      <c r="E266" s="92"/>
    </row>
    <row r="267" spans="2:5" s="90" customFormat="1" ht="75" customHeight="1" hidden="1">
      <c r="B267" s="121" t="s">
        <v>477</v>
      </c>
      <c r="C267" s="120">
        <v>23255.9</v>
      </c>
      <c r="D267" s="120"/>
      <c r="E267" s="120"/>
    </row>
    <row r="268" spans="2:5" s="90" customFormat="1" ht="75" customHeight="1" hidden="1">
      <c r="B268" s="121" t="s">
        <v>478</v>
      </c>
      <c r="C268" s="120">
        <v>20000</v>
      </c>
      <c r="D268" s="120"/>
      <c r="E268" s="120"/>
    </row>
    <row r="269" spans="2:5" s="90" customFormat="1" ht="75" customHeight="1" hidden="1">
      <c r="B269" s="125" t="s">
        <v>567</v>
      </c>
      <c r="C269" s="126">
        <v>287495</v>
      </c>
      <c r="D269" s="120"/>
      <c r="E269" s="120"/>
    </row>
    <row r="270" spans="2:5" s="90" customFormat="1" ht="75" customHeight="1" hidden="1">
      <c r="B270" s="125" t="s">
        <v>568</v>
      </c>
      <c r="C270" s="126">
        <v>19772.7</v>
      </c>
      <c r="D270" s="120"/>
      <c r="E270" s="120"/>
    </row>
    <row r="271" spans="1:12" ht="30" customHeight="1">
      <c r="A271" s="82" t="s">
        <v>540</v>
      </c>
      <c r="B271" s="49" t="s">
        <v>521</v>
      </c>
      <c r="C271" s="76">
        <f>C272+C273+C274+C275+C276+C278+C279+C280+C282</f>
        <v>7697811.100000001</v>
      </c>
      <c r="K271" s="18">
        <v>7693813.4</v>
      </c>
      <c r="L271" s="127">
        <f>C271-K271</f>
        <v>3997.7000000001863</v>
      </c>
    </row>
    <row r="272" spans="2:5" s="90" customFormat="1" ht="132" customHeight="1" hidden="1">
      <c r="B272" s="91" t="s">
        <v>413</v>
      </c>
      <c r="C272" s="92">
        <v>4604813</v>
      </c>
      <c r="D272" s="92">
        <v>4901948.7</v>
      </c>
      <c r="E272" s="92">
        <v>5218953.9</v>
      </c>
    </row>
    <row r="273" spans="2:5" s="90" customFormat="1" ht="96" customHeight="1" hidden="1">
      <c r="B273" s="91" t="s">
        <v>414</v>
      </c>
      <c r="C273" s="92">
        <v>2901072.5</v>
      </c>
      <c r="D273" s="92">
        <v>3049586.6</v>
      </c>
      <c r="E273" s="92">
        <v>3113061</v>
      </c>
    </row>
    <row r="274" spans="2:5" s="90" customFormat="1" ht="115.5" customHeight="1" hidden="1">
      <c r="B274" s="91" t="s">
        <v>415</v>
      </c>
      <c r="C274" s="92">
        <v>27026</v>
      </c>
      <c r="D274" s="92">
        <v>28052</v>
      </c>
      <c r="E274" s="92">
        <v>29121</v>
      </c>
    </row>
    <row r="275" spans="2:5" s="90" customFormat="1" ht="97.5" customHeight="1" hidden="1">
      <c r="B275" s="91" t="s">
        <v>416</v>
      </c>
      <c r="C275" s="92">
        <v>141517.7</v>
      </c>
      <c r="D275" s="92">
        <v>151018.9</v>
      </c>
      <c r="E275" s="92">
        <v>160589.1</v>
      </c>
    </row>
    <row r="276" spans="2:5" s="90" customFormat="1" ht="78" customHeight="1" hidden="1">
      <c r="B276" s="91" t="s">
        <v>417</v>
      </c>
      <c r="C276" s="92">
        <v>2474</v>
      </c>
      <c r="D276" s="92">
        <v>2573</v>
      </c>
      <c r="E276" s="92">
        <v>2676</v>
      </c>
    </row>
    <row r="277" spans="2:5" s="90" customFormat="1" ht="83.25" customHeight="1" hidden="1">
      <c r="B277" s="91" t="s">
        <v>418</v>
      </c>
      <c r="C277" s="92"/>
      <c r="D277" s="92"/>
      <c r="E277" s="92"/>
    </row>
    <row r="278" spans="2:5" s="90" customFormat="1" ht="113.25" customHeight="1" hidden="1">
      <c r="B278" s="91" t="s">
        <v>419</v>
      </c>
      <c r="C278" s="92">
        <v>5111</v>
      </c>
      <c r="D278" s="92">
        <v>5315</v>
      </c>
      <c r="E278" s="92">
        <v>5528</v>
      </c>
    </row>
    <row r="279" spans="2:5" s="90" customFormat="1" ht="60.75" customHeight="1" hidden="1">
      <c r="B279" s="91" t="s">
        <v>334</v>
      </c>
      <c r="C279" s="123">
        <f>8789+3997.7</f>
        <v>12786.7</v>
      </c>
      <c r="D279" s="92">
        <v>9022.6</v>
      </c>
      <c r="E279" s="92">
        <v>9223.8</v>
      </c>
    </row>
    <row r="280" spans="2:5" s="90" customFormat="1" ht="80.25" customHeight="1" hidden="1">
      <c r="B280" s="91" t="s">
        <v>420</v>
      </c>
      <c r="C280" s="92">
        <v>1853.3</v>
      </c>
      <c r="D280" s="92">
        <v>150.1</v>
      </c>
      <c r="E280" s="92">
        <v>132.7</v>
      </c>
    </row>
    <row r="281" spans="2:5" s="90" customFormat="1" ht="65.25" customHeight="1" hidden="1">
      <c r="B281" s="91" t="s">
        <v>421</v>
      </c>
      <c r="C281" s="92"/>
      <c r="D281" s="92"/>
      <c r="E281" s="92"/>
    </row>
    <row r="282" spans="2:5" s="90" customFormat="1" ht="132" customHeight="1" hidden="1">
      <c r="B282" s="91" t="s">
        <v>422</v>
      </c>
      <c r="C282" s="92">
        <v>1156.9</v>
      </c>
      <c r="D282" s="92"/>
      <c r="E282" s="92"/>
    </row>
    <row r="283" spans="2:6" s="90" customFormat="1" ht="83.25" customHeight="1" hidden="1">
      <c r="B283" s="91" t="s">
        <v>418</v>
      </c>
      <c r="C283" s="104"/>
      <c r="D283" s="92"/>
      <c r="E283" s="92"/>
      <c r="F283" s="92"/>
    </row>
    <row r="284" spans="1:3" ht="24" customHeight="1">
      <c r="A284" s="82" t="s">
        <v>542</v>
      </c>
      <c r="B284" s="49" t="s">
        <v>541</v>
      </c>
      <c r="C284" s="76">
        <f>C285+C286+C287+C288+C295+C296</f>
        <v>563182.2</v>
      </c>
    </row>
    <row r="285" spans="2:5" s="90" customFormat="1" ht="102" customHeight="1" hidden="1">
      <c r="B285" s="91" t="s">
        <v>465</v>
      </c>
      <c r="C285" s="92">
        <v>26200</v>
      </c>
      <c r="D285" s="92">
        <v>21800</v>
      </c>
      <c r="E285" s="92"/>
    </row>
    <row r="286" spans="2:5" s="90" customFormat="1" ht="79.5" customHeight="1" hidden="1">
      <c r="B286" s="91" t="s">
        <v>466</v>
      </c>
      <c r="C286" s="92">
        <v>309433.4</v>
      </c>
      <c r="D286" s="92">
        <v>309433.4</v>
      </c>
      <c r="E286" s="92">
        <v>328927.7</v>
      </c>
    </row>
    <row r="287" spans="2:5" s="90" customFormat="1" ht="120" customHeight="1" hidden="1">
      <c r="B287" s="91" t="s">
        <v>467</v>
      </c>
      <c r="C287" s="92">
        <v>2750</v>
      </c>
      <c r="D287" s="92">
        <v>3500</v>
      </c>
      <c r="E287" s="92">
        <v>3500</v>
      </c>
    </row>
    <row r="288" spans="2:5" s="90" customFormat="1" ht="108.75" customHeight="1" hidden="1">
      <c r="B288" s="91" t="s">
        <v>468</v>
      </c>
      <c r="C288" s="92">
        <v>14100</v>
      </c>
      <c r="D288" s="92">
        <v>14100</v>
      </c>
      <c r="E288" s="92">
        <v>14100</v>
      </c>
    </row>
    <row r="289" spans="2:5" s="90" customFormat="1" ht="63.75" customHeight="1" hidden="1">
      <c r="B289" s="116"/>
      <c r="C289" s="93"/>
      <c r="D289" s="92"/>
      <c r="E289" s="93"/>
    </row>
    <row r="290" spans="2:5" s="90" customFormat="1" ht="57" customHeight="1" hidden="1">
      <c r="B290" s="91" t="s">
        <v>469</v>
      </c>
      <c r="C290" s="93"/>
      <c r="D290" s="92"/>
      <c r="E290" s="93"/>
    </row>
    <row r="291" spans="2:5" s="90" customFormat="1" ht="94.5" customHeight="1" hidden="1">
      <c r="B291" s="91" t="s">
        <v>470</v>
      </c>
      <c r="C291" s="93"/>
      <c r="D291" s="92"/>
      <c r="E291" s="93"/>
    </row>
    <row r="292" spans="2:5" s="90" customFormat="1" ht="66.75" customHeight="1" hidden="1">
      <c r="B292" s="91"/>
      <c r="C292" s="92"/>
      <c r="D292" s="92"/>
      <c r="E292" s="93"/>
    </row>
    <row r="293" spans="2:5" s="90" customFormat="1" ht="60" customHeight="1" hidden="1">
      <c r="B293" s="91" t="s">
        <v>335</v>
      </c>
      <c r="C293" s="92"/>
      <c r="D293" s="92"/>
      <c r="E293" s="93"/>
    </row>
    <row r="294" spans="2:5" s="90" customFormat="1" ht="76.5" customHeight="1" hidden="1">
      <c r="B294" s="91" t="s">
        <v>471</v>
      </c>
      <c r="C294" s="92"/>
      <c r="D294" s="92"/>
      <c r="E294" s="93"/>
    </row>
    <row r="295" spans="2:5" s="90" customFormat="1" ht="76.5" customHeight="1" hidden="1">
      <c r="B295" s="91" t="s">
        <v>335</v>
      </c>
      <c r="C295" s="92">
        <v>5000</v>
      </c>
      <c r="D295" s="92"/>
      <c r="E295" s="93"/>
    </row>
    <row r="296" spans="2:5" s="90" customFormat="1" ht="76.5" customHeight="1" hidden="1">
      <c r="B296" s="91" t="s">
        <v>472</v>
      </c>
      <c r="C296" s="92">
        <v>205698.8</v>
      </c>
      <c r="D296" s="92">
        <v>205698.8</v>
      </c>
      <c r="E296" s="92">
        <v>205698.8</v>
      </c>
    </row>
    <row r="297" spans="1:3" ht="24" customHeight="1">
      <c r="A297" s="82" t="s">
        <v>369</v>
      </c>
      <c r="B297" s="49" t="s">
        <v>368</v>
      </c>
      <c r="C297" s="11">
        <v>69</v>
      </c>
    </row>
    <row r="298" spans="1:3" ht="11.25" customHeight="1">
      <c r="A298" s="6"/>
      <c r="B298" s="7"/>
      <c r="C298" s="9"/>
    </row>
    <row r="299" spans="1:3" ht="30" customHeight="1">
      <c r="A299" s="6"/>
      <c r="B299" s="1" t="s">
        <v>18</v>
      </c>
      <c r="C299" s="86">
        <f>C12+C173</f>
        <v>33959090.345850006</v>
      </c>
    </row>
    <row r="300" spans="1:11" ht="27" customHeight="1">
      <c r="A300" s="50"/>
      <c r="B300" s="61" t="s">
        <v>533</v>
      </c>
      <c r="C300" s="44">
        <f>C299-C302</f>
        <v>-722740.9999999925</v>
      </c>
      <c r="K300" s="18">
        <f>C300/C12*100</f>
        <v>-6.136009261545735</v>
      </c>
    </row>
    <row r="301" spans="1:3" ht="23.25" customHeight="1">
      <c r="A301" s="62"/>
      <c r="B301" s="63"/>
      <c r="C301" s="118">
        <f>-C300/C12*100</f>
        <v>6.136009261545735</v>
      </c>
    </row>
    <row r="302" spans="1:3" ht="28.5" customHeight="1">
      <c r="A302" s="64"/>
      <c r="B302" s="63" t="s">
        <v>19</v>
      </c>
      <c r="C302" s="95">
        <f>C304+C314+C319+C325+C332+C338+C346+C350+C356+C361</f>
        <v>34681831.34585</v>
      </c>
    </row>
    <row r="303" spans="1:3" ht="18.75">
      <c r="A303" s="65"/>
      <c r="B303" s="16" t="s">
        <v>20</v>
      </c>
      <c r="C303" s="51"/>
    </row>
    <row r="304" spans="1:3" ht="33" customHeight="1">
      <c r="A304" s="66" t="s">
        <v>65</v>
      </c>
      <c r="B304" s="63" t="s">
        <v>21</v>
      </c>
      <c r="C304" s="95">
        <f>C306+C307+C308+C309+C310+C311+C312+C305</f>
        <v>3028163.79416</v>
      </c>
    </row>
    <row r="305" spans="1:3" ht="45.75" customHeight="1">
      <c r="A305" s="65" t="s">
        <v>506</v>
      </c>
      <c r="B305" s="16" t="s">
        <v>505</v>
      </c>
      <c r="C305" s="68">
        <v>5920</v>
      </c>
    </row>
    <row r="306" spans="1:3" ht="64.5" customHeight="1">
      <c r="A306" s="65" t="s">
        <v>41</v>
      </c>
      <c r="B306" s="16" t="s">
        <v>182</v>
      </c>
      <c r="C306" s="45">
        <v>156648</v>
      </c>
    </row>
    <row r="307" spans="1:3" ht="62.25" customHeight="1">
      <c r="A307" s="65" t="s">
        <v>42</v>
      </c>
      <c r="B307" s="16" t="s">
        <v>183</v>
      </c>
      <c r="C307" s="45">
        <v>1399014</v>
      </c>
    </row>
    <row r="308" spans="1:3" ht="31.5" customHeight="1">
      <c r="A308" s="65" t="s">
        <v>233</v>
      </c>
      <c r="B308" s="16" t="s">
        <v>234</v>
      </c>
      <c r="C308" s="51">
        <v>1853.3</v>
      </c>
    </row>
    <row r="309" spans="1:3" ht="43.5" customHeight="1">
      <c r="A309" s="65" t="s">
        <v>43</v>
      </c>
      <c r="B309" s="16" t="s">
        <v>184</v>
      </c>
      <c r="C309" s="45">
        <v>61541</v>
      </c>
    </row>
    <row r="310" spans="1:3" ht="33" customHeight="1">
      <c r="A310" s="65" t="s">
        <v>44</v>
      </c>
      <c r="B310" s="16" t="s">
        <v>22</v>
      </c>
      <c r="C310" s="45">
        <v>10640</v>
      </c>
    </row>
    <row r="311" spans="1:3" ht="30" customHeight="1">
      <c r="A311" s="65" t="s">
        <v>231</v>
      </c>
      <c r="B311" s="16" t="s">
        <v>217</v>
      </c>
      <c r="C311" s="45">
        <f>50000+20000</f>
        <v>70000</v>
      </c>
    </row>
    <row r="312" spans="1:3" ht="29.25" customHeight="1">
      <c r="A312" s="65" t="s">
        <v>232</v>
      </c>
      <c r="B312" s="16" t="s">
        <v>23</v>
      </c>
      <c r="C312" s="96">
        <f>1036588.49416+100000-348-8490.8+198374+1153.8-4730</f>
        <v>1322547.49416</v>
      </c>
    </row>
    <row r="313" spans="1:3" ht="10.5" customHeight="1">
      <c r="A313" s="65"/>
      <c r="B313" s="16"/>
      <c r="C313" s="51"/>
    </row>
    <row r="314" spans="1:3" ht="46.5" customHeight="1">
      <c r="A314" s="66" t="s">
        <v>64</v>
      </c>
      <c r="B314" s="63" t="s">
        <v>24</v>
      </c>
      <c r="C314" s="69">
        <f>SUM(C315:C317)</f>
        <v>227752</v>
      </c>
    </row>
    <row r="315" spans="1:3" ht="18.75" hidden="1">
      <c r="A315" s="65" t="s">
        <v>45</v>
      </c>
      <c r="B315" s="16" t="s">
        <v>25</v>
      </c>
      <c r="C315" s="51"/>
    </row>
    <row r="316" spans="1:3" ht="38.25" customHeight="1">
      <c r="A316" s="65" t="s">
        <v>372</v>
      </c>
      <c r="B316" s="16" t="s">
        <v>371</v>
      </c>
      <c r="C316" s="45">
        <v>142836</v>
      </c>
    </row>
    <row r="317" spans="1:3" ht="37.5" customHeight="1">
      <c r="A317" s="65" t="s">
        <v>176</v>
      </c>
      <c r="B317" s="16" t="s">
        <v>128</v>
      </c>
      <c r="C317" s="45">
        <v>84916</v>
      </c>
    </row>
    <row r="318" spans="1:3" ht="12" customHeight="1">
      <c r="A318" s="65"/>
      <c r="B318" s="16" t="s">
        <v>20</v>
      </c>
      <c r="C318" s="45"/>
    </row>
    <row r="319" spans="1:3" ht="30.75" customHeight="1">
      <c r="A319" s="66" t="s">
        <v>63</v>
      </c>
      <c r="B319" s="63" t="s">
        <v>26</v>
      </c>
      <c r="C319" s="102">
        <f>SUM(C320:C323)</f>
        <v>6924290.489</v>
      </c>
    </row>
    <row r="320" spans="1:3" ht="30.75" customHeight="1">
      <c r="A320" s="77" t="s">
        <v>517</v>
      </c>
      <c r="B320" s="60" t="s">
        <v>518</v>
      </c>
      <c r="C320" s="128">
        <v>12786.7</v>
      </c>
    </row>
    <row r="321" spans="1:3" ht="30.75" customHeight="1">
      <c r="A321" s="65" t="s">
        <v>46</v>
      </c>
      <c r="B321" s="16" t="s">
        <v>129</v>
      </c>
      <c r="C321" s="51">
        <f>213296.8+348</f>
        <v>213644.8</v>
      </c>
    </row>
    <row r="322" spans="1:3" ht="27" customHeight="1">
      <c r="A322" s="65" t="s">
        <v>47</v>
      </c>
      <c r="B322" s="16" t="s">
        <v>236</v>
      </c>
      <c r="C322" s="51">
        <v>4721422.8</v>
      </c>
    </row>
    <row r="323" spans="1:3" ht="30.75" customHeight="1">
      <c r="A323" s="65" t="s">
        <v>177</v>
      </c>
      <c r="B323" s="16" t="s">
        <v>27</v>
      </c>
      <c r="C323" s="100">
        <f>1976436.189+1153.8-1153.8</f>
        <v>1976436.189</v>
      </c>
    </row>
    <row r="324" spans="1:3" ht="14.25" customHeight="1">
      <c r="A324" s="65"/>
      <c r="B324" s="16" t="s">
        <v>20</v>
      </c>
      <c r="C324" s="45"/>
    </row>
    <row r="325" spans="1:3" ht="21" customHeight="1">
      <c r="A325" s="66" t="s">
        <v>62</v>
      </c>
      <c r="B325" s="63" t="s">
        <v>28</v>
      </c>
      <c r="C325" s="95">
        <f>C326+C327+C330+C328+C329</f>
        <v>3972229.2624699995</v>
      </c>
    </row>
    <row r="326" spans="1:3" ht="29.25" customHeight="1">
      <c r="A326" s="70" t="s">
        <v>48</v>
      </c>
      <c r="B326" s="16" t="s">
        <v>29</v>
      </c>
      <c r="C326" s="96">
        <v>447986.31238</v>
      </c>
    </row>
    <row r="327" spans="1:3" ht="29.25" customHeight="1">
      <c r="A327" s="70" t="s">
        <v>49</v>
      </c>
      <c r="B327" s="16" t="s">
        <v>30</v>
      </c>
      <c r="C327" s="45">
        <v>341699</v>
      </c>
    </row>
    <row r="328" spans="1:3" ht="29.25" customHeight="1">
      <c r="A328" s="70" t="s">
        <v>178</v>
      </c>
      <c r="B328" s="16" t="s">
        <v>185</v>
      </c>
      <c r="C328" s="96">
        <v>1117855.35129</v>
      </c>
    </row>
    <row r="329" spans="1:3" ht="39.75" customHeight="1">
      <c r="A329" s="70" t="s">
        <v>503</v>
      </c>
      <c r="B329" s="16" t="s">
        <v>504</v>
      </c>
      <c r="C329" s="45">
        <v>15000</v>
      </c>
    </row>
    <row r="330" spans="1:3" ht="22.5" customHeight="1">
      <c r="A330" s="70" t="s">
        <v>179</v>
      </c>
      <c r="B330" s="7" t="s">
        <v>31</v>
      </c>
      <c r="C330" s="101">
        <f>2037621.5988+7337+4730</f>
        <v>2049688.5988</v>
      </c>
    </row>
    <row r="331" spans="1:3" ht="12" customHeight="1">
      <c r="A331" s="65"/>
      <c r="B331" s="16" t="s">
        <v>20</v>
      </c>
      <c r="C331" s="45"/>
    </row>
    <row r="332" spans="1:3" ht="21" customHeight="1">
      <c r="A332" s="66" t="s">
        <v>61</v>
      </c>
      <c r="B332" s="63" t="s">
        <v>32</v>
      </c>
      <c r="C332" s="117">
        <f>C333+C334</f>
        <v>190335.65</v>
      </c>
    </row>
    <row r="333" spans="1:3" ht="26.25" customHeight="1" hidden="1">
      <c r="A333" s="65" t="s">
        <v>180</v>
      </c>
      <c r="B333" s="59" t="s">
        <v>186</v>
      </c>
      <c r="C333" s="89"/>
    </row>
    <row r="334" spans="1:3" ht="37.5" customHeight="1">
      <c r="A334" s="65" t="s">
        <v>181</v>
      </c>
      <c r="B334" s="16" t="s">
        <v>33</v>
      </c>
      <c r="C334" s="89">
        <v>190335.65</v>
      </c>
    </row>
    <row r="335" spans="1:3" ht="54" customHeight="1" hidden="1">
      <c r="A335" s="65"/>
      <c r="B335" s="16" t="s">
        <v>20</v>
      </c>
      <c r="C335" s="45"/>
    </row>
    <row r="336" spans="1:3" ht="51.75" customHeight="1" hidden="1">
      <c r="A336" s="65"/>
      <c r="B336" s="16"/>
      <c r="C336" s="45"/>
    </row>
    <row r="337" spans="1:3" ht="12.75" customHeight="1">
      <c r="A337" s="65"/>
      <c r="B337" s="16"/>
      <c r="C337" s="45"/>
    </row>
    <row r="338" spans="1:3" ht="30" customHeight="1">
      <c r="A338" s="66" t="s">
        <v>60</v>
      </c>
      <c r="B338" s="63" t="s">
        <v>34</v>
      </c>
      <c r="C338" s="95">
        <f>SUM(C339:C344)</f>
        <v>17919492.55455</v>
      </c>
    </row>
    <row r="339" spans="1:3" ht="30" customHeight="1">
      <c r="A339" s="65" t="s">
        <v>50</v>
      </c>
      <c r="B339" s="16" t="s">
        <v>35</v>
      </c>
      <c r="C339" s="51">
        <f>5122247.5-5000</f>
        <v>5117247.5</v>
      </c>
    </row>
    <row r="340" spans="1:3" ht="30" customHeight="1">
      <c r="A340" s="65" t="s">
        <v>51</v>
      </c>
      <c r="B340" s="16" t="s">
        <v>36</v>
      </c>
      <c r="C340" s="45">
        <f>6702135+5000</f>
        <v>6707135</v>
      </c>
    </row>
    <row r="341" spans="1:3" ht="30" customHeight="1">
      <c r="A341" s="65" t="s">
        <v>524</v>
      </c>
      <c r="B341" s="16" t="s">
        <v>525</v>
      </c>
      <c r="C341" s="45">
        <v>1615132</v>
      </c>
    </row>
    <row r="342" spans="1:3" ht="30" customHeight="1">
      <c r="A342" s="65" t="s">
        <v>558</v>
      </c>
      <c r="B342" s="16" t="s">
        <v>559</v>
      </c>
      <c r="C342" s="45">
        <v>224</v>
      </c>
    </row>
    <row r="343" spans="1:3" ht="30" customHeight="1">
      <c r="A343" s="65" t="s">
        <v>52</v>
      </c>
      <c r="B343" s="16" t="s">
        <v>523</v>
      </c>
      <c r="C343" s="96">
        <v>116230.45455</v>
      </c>
    </row>
    <row r="344" spans="1:3" ht="30" customHeight="1">
      <c r="A344" s="65" t="s">
        <v>53</v>
      </c>
      <c r="B344" s="16" t="s">
        <v>37</v>
      </c>
      <c r="C344" s="51">
        <v>4363523.6</v>
      </c>
    </row>
    <row r="345" spans="1:3" ht="12" customHeight="1">
      <c r="A345" s="65"/>
      <c r="B345" s="16" t="s">
        <v>20</v>
      </c>
      <c r="C345" s="45"/>
    </row>
    <row r="346" spans="1:3" ht="29.25" customHeight="1">
      <c r="A346" s="66" t="s">
        <v>54</v>
      </c>
      <c r="B346" s="63" t="s">
        <v>235</v>
      </c>
      <c r="C346" s="95">
        <f>SUM(C347:C348)</f>
        <v>517288.76607</v>
      </c>
    </row>
    <row r="347" spans="1:10" ht="29.25" customHeight="1">
      <c r="A347" s="65" t="s">
        <v>55</v>
      </c>
      <c r="B347" s="16" t="s">
        <v>38</v>
      </c>
      <c r="C347" s="96">
        <v>339372.06607</v>
      </c>
      <c r="D347" s="51">
        <v>198936500</v>
      </c>
      <c r="E347" s="51">
        <v>198936500</v>
      </c>
      <c r="F347" s="51">
        <v>198936500</v>
      </c>
      <c r="G347" s="51">
        <v>198936500</v>
      </c>
      <c r="H347" s="51">
        <v>198936500</v>
      </c>
      <c r="I347" s="51">
        <v>198936500</v>
      </c>
      <c r="J347" s="51">
        <v>198936500</v>
      </c>
    </row>
    <row r="348" spans="1:3" ht="29.25" customHeight="1">
      <c r="A348" s="65" t="s">
        <v>229</v>
      </c>
      <c r="B348" s="16" t="s">
        <v>230</v>
      </c>
      <c r="C348" s="51">
        <v>177916.7</v>
      </c>
    </row>
    <row r="349" spans="1:3" ht="12" customHeight="1">
      <c r="A349" s="65"/>
      <c r="B349" s="16" t="s">
        <v>20</v>
      </c>
      <c r="C349" s="45"/>
    </row>
    <row r="350" spans="1:3" ht="31.5" customHeight="1">
      <c r="A350" s="66" t="s">
        <v>56</v>
      </c>
      <c r="B350" s="63" t="s">
        <v>39</v>
      </c>
      <c r="C350" s="103">
        <f>SUM(C351:C354)</f>
        <v>600710.7296000001</v>
      </c>
    </row>
    <row r="351" spans="1:3" ht="31.5" customHeight="1">
      <c r="A351" s="65" t="s">
        <v>57</v>
      </c>
      <c r="B351" s="16" t="s">
        <v>40</v>
      </c>
      <c r="C351" s="45">
        <v>92314</v>
      </c>
    </row>
    <row r="352" spans="1:3" ht="31.5" customHeight="1">
      <c r="A352" s="65" t="s">
        <v>58</v>
      </c>
      <c r="B352" s="71" t="s">
        <v>187</v>
      </c>
      <c r="C352" s="51">
        <v>311859.9</v>
      </c>
    </row>
    <row r="353" spans="1:3" ht="31.5" customHeight="1">
      <c r="A353" s="65" t="s">
        <v>59</v>
      </c>
      <c r="B353" s="60" t="s">
        <v>188</v>
      </c>
      <c r="C353" s="101">
        <v>172278.0296</v>
      </c>
    </row>
    <row r="354" spans="1:3" ht="31.5" customHeight="1">
      <c r="A354" s="65" t="s">
        <v>263</v>
      </c>
      <c r="B354" s="60" t="s">
        <v>262</v>
      </c>
      <c r="C354" s="51">
        <v>24258.8</v>
      </c>
    </row>
    <row r="355" ht="12.75" customHeight="1"/>
    <row r="356" spans="1:3" ht="30.75" customHeight="1">
      <c r="A356" s="66" t="s">
        <v>225</v>
      </c>
      <c r="B356" s="63" t="s">
        <v>227</v>
      </c>
      <c r="C356" s="67">
        <f>C357+C359+C358</f>
        <v>963568.1</v>
      </c>
    </row>
    <row r="357" spans="1:3" ht="30.75" customHeight="1">
      <c r="A357" s="65" t="s">
        <v>226</v>
      </c>
      <c r="B357" s="16" t="s">
        <v>228</v>
      </c>
      <c r="C357" s="51">
        <v>851369.2</v>
      </c>
    </row>
    <row r="358" spans="1:3" ht="30.75" customHeight="1">
      <c r="A358" s="65" t="s">
        <v>473</v>
      </c>
      <c r="B358" s="16" t="s">
        <v>474</v>
      </c>
      <c r="C358" s="51">
        <v>68025.9</v>
      </c>
    </row>
    <row r="359" spans="1:3" ht="30.75" customHeight="1">
      <c r="A359" s="65" t="s">
        <v>543</v>
      </c>
      <c r="B359" s="60" t="s">
        <v>544</v>
      </c>
      <c r="C359" s="45">
        <v>44173</v>
      </c>
    </row>
    <row r="360" ht="12.75" customHeight="1"/>
    <row r="361" spans="1:3" ht="40.5" customHeight="1">
      <c r="A361" s="72" t="s">
        <v>219</v>
      </c>
      <c r="B361" s="73" t="s">
        <v>220</v>
      </c>
      <c r="C361" s="44">
        <f>C362</f>
        <v>338000</v>
      </c>
    </row>
    <row r="362" spans="1:3" ht="39.75" customHeight="1">
      <c r="A362" s="65" t="s">
        <v>218</v>
      </c>
      <c r="B362" s="16" t="s">
        <v>560</v>
      </c>
      <c r="C362" s="45">
        <f>230000+108000</f>
        <v>338000</v>
      </c>
    </row>
    <row r="363" spans="1:3" ht="28.5" customHeight="1">
      <c r="A363" s="65"/>
      <c r="B363" s="16"/>
      <c r="C363" s="87" t="s">
        <v>571</v>
      </c>
    </row>
    <row r="364" spans="1:3" ht="44.25" customHeight="1" hidden="1">
      <c r="A364" s="66" t="s">
        <v>221</v>
      </c>
      <c r="B364" s="74" t="s">
        <v>223</v>
      </c>
      <c r="C364" s="54" t="e">
        <f>C365</f>
        <v>#REF!</v>
      </c>
    </row>
    <row r="365" spans="1:3" ht="31.5" hidden="1">
      <c r="A365" s="65" t="s">
        <v>222</v>
      </c>
      <c r="B365" s="75" t="s">
        <v>224</v>
      </c>
      <c r="C365" s="48" t="e">
        <v>#REF!</v>
      </c>
    </row>
    <row r="366" ht="15" customHeight="1" hidden="1">
      <c r="A366" s="65"/>
    </row>
    <row r="367" spans="1:3" ht="18.75" hidden="1">
      <c r="A367" s="66" t="s">
        <v>197</v>
      </c>
      <c r="B367" s="46" t="s">
        <v>199</v>
      </c>
      <c r="C367" s="53">
        <f>C368</f>
        <v>0</v>
      </c>
    </row>
    <row r="368" spans="1:3" ht="18.75" hidden="1">
      <c r="A368" s="65" t="s">
        <v>198</v>
      </c>
      <c r="B368" s="43" t="s">
        <v>200</v>
      </c>
      <c r="C368" s="47">
        <v>0</v>
      </c>
    </row>
    <row r="369" ht="39" customHeight="1" hidden="1">
      <c r="C369" s="98" t="s">
        <v>370</v>
      </c>
    </row>
    <row r="370" spans="1:2" ht="18.75" customHeight="1">
      <c r="A370" s="130"/>
      <c r="B370" s="130"/>
    </row>
    <row r="371" spans="1:10" ht="18.75">
      <c r="A371" s="130" t="s">
        <v>361</v>
      </c>
      <c r="B371" s="130"/>
      <c r="C371" s="130"/>
      <c r="D371" s="42"/>
      <c r="J371" s="20"/>
    </row>
    <row r="372" spans="1:3" ht="18.75">
      <c r="A372" s="130" t="s">
        <v>281</v>
      </c>
      <c r="B372" s="130"/>
      <c r="C372" s="130"/>
    </row>
    <row r="373" spans="1:3" ht="18.75">
      <c r="A373" s="142"/>
      <c r="B373" s="142"/>
      <c r="C373" s="52"/>
    </row>
    <row r="374" spans="1:3" ht="25.5" customHeight="1">
      <c r="A374" s="136" t="s">
        <v>480</v>
      </c>
      <c r="B374" s="136"/>
      <c r="C374" s="136"/>
    </row>
    <row r="375" ht="18.75"/>
    <row r="376" ht="18.75"/>
    <row r="377" ht="18.75"/>
    <row r="378" ht="18.75"/>
    <row r="379" ht="18.75"/>
    <row r="380" ht="18.75"/>
    <row r="381" ht="18.75"/>
    <row r="382" ht="18.75"/>
    <row r="383" ht="18.75"/>
    <row r="384" ht="18.75"/>
    <row r="385" ht="18.75">
      <c r="B385" s="16"/>
    </row>
  </sheetData>
  <sheetProtection/>
  <mergeCells count="20">
    <mergeCell ref="A374:C374"/>
    <mergeCell ref="E9:J9"/>
    <mergeCell ref="D9:D11"/>
    <mergeCell ref="A373:B373"/>
    <mergeCell ref="A372:C372"/>
    <mergeCell ref="E10:E11"/>
    <mergeCell ref="F10:G10"/>
    <mergeCell ref="H10:I10"/>
    <mergeCell ref="J10:J11"/>
    <mergeCell ref="C9:C11"/>
    <mergeCell ref="A371:C371"/>
    <mergeCell ref="A370:B370"/>
    <mergeCell ref="B1:E1"/>
    <mergeCell ref="B2:E2"/>
    <mergeCell ref="B3:E3"/>
    <mergeCell ref="B4:E4"/>
    <mergeCell ref="B9:B11"/>
    <mergeCell ref="A5:C5"/>
    <mergeCell ref="A7:C7"/>
    <mergeCell ref="A9:A11"/>
  </mergeCells>
  <hyperlinks>
    <hyperlink ref="B142" r:id="rId1" display="consultantplus://offline/ref=F24C8E6DB66470D84A90B538122B6EF53269530DCF87971A2CB100508793B5FA8F4682531287D0C48F1623BE134AD97CDE704933907EAF21SFk2H"/>
  </hyperlink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portrait" pageOrder="overThenDown" paperSize="9" scale="60" r:id="rId4"/>
  <colBreaks count="1" manualBreakCount="1">
    <brk id="3" max="368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3"/>
  <sheetViews>
    <sheetView zoomScalePageLayoutView="0" workbookViewId="0" topLeftCell="A1">
      <selection activeCell="A295" sqref="A295:IV295"/>
    </sheetView>
  </sheetViews>
  <sheetFormatPr defaultColWidth="8.75390625" defaultRowHeight="12.75"/>
  <cols>
    <col min="1" max="1" width="27.00390625" style="19" customWidth="1"/>
    <col min="2" max="2" width="79.375" style="43" customWidth="1"/>
    <col min="3" max="3" width="21.875" style="42" customWidth="1"/>
    <col min="4" max="7" width="15.125" style="20" hidden="1" customWidth="1"/>
    <col min="8" max="8" width="16.00390625" style="20" hidden="1" customWidth="1"/>
    <col min="9" max="9" width="2.125" style="20" hidden="1" customWidth="1"/>
    <col min="10" max="10" width="1.875" style="21" hidden="1" customWidth="1"/>
    <col min="11" max="11" width="18.625" style="18" customWidth="1"/>
    <col min="12" max="12" width="18.125" style="18" customWidth="1"/>
    <col min="13" max="16384" width="8.75390625" style="18" customWidth="1"/>
  </cols>
  <sheetData>
    <row r="1" spans="1:10" s="15" customFormat="1" ht="18.75">
      <c r="A1" s="12"/>
      <c r="B1" s="131" t="s">
        <v>194</v>
      </c>
      <c r="C1" s="132"/>
      <c r="D1" s="132"/>
      <c r="E1" s="132"/>
      <c r="F1" s="13"/>
      <c r="G1" s="13"/>
      <c r="H1" s="13"/>
      <c r="I1" s="13"/>
      <c r="J1" s="14"/>
    </row>
    <row r="2" spans="1:10" s="15" customFormat="1" ht="18.75">
      <c r="A2" s="12"/>
      <c r="B2" s="131" t="s">
        <v>189</v>
      </c>
      <c r="C2" s="132"/>
      <c r="D2" s="132"/>
      <c r="E2" s="132"/>
      <c r="F2" s="13"/>
      <c r="G2" s="13"/>
      <c r="H2" s="13"/>
      <c r="I2" s="13"/>
      <c r="J2" s="14"/>
    </row>
    <row r="3" spans="1:10" s="15" customFormat="1" ht="18.75">
      <c r="A3" s="12"/>
      <c r="B3" s="131" t="s">
        <v>190</v>
      </c>
      <c r="C3" s="132"/>
      <c r="D3" s="132"/>
      <c r="E3" s="132"/>
      <c r="F3" s="13"/>
      <c r="G3" s="13"/>
      <c r="H3" s="13"/>
      <c r="I3" s="13"/>
      <c r="J3" s="14"/>
    </row>
    <row r="4" spans="1:10" s="15" customFormat="1" ht="27.75" customHeight="1">
      <c r="A4" s="12"/>
      <c r="B4" s="131" t="s">
        <v>479</v>
      </c>
      <c r="C4" s="132"/>
      <c r="D4" s="132"/>
      <c r="E4" s="132"/>
      <c r="F4" s="13"/>
      <c r="G4" s="13"/>
      <c r="H4" s="13"/>
      <c r="I4" s="13"/>
      <c r="J4" s="14"/>
    </row>
    <row r="5" spans="1:10" s="15" customFormat="1" ht="48.75" customHeight="1" hidden="1">
      <c r="A5" s="134" t="s">
        <v>412</v>
      </c>
      <c r="B5" s="135"/>
      <c r="C5" s="135"/>
      <c r="D5" s="57"/>
      <c r="E5" s="57"/>
      <c r="F5" s="13"/>
      <c r="G5" s="13"/>
      <c r="H5" s="13"/>
      <c r="I5" s="13"/>
      <c r="J5" s="14"/>
    </row>
    <row r="6" spans="1:10" s="15" customFormat="1" ht="14.25" customHeight="1">
      <c r="A6" s="12"/>
      <c r="B6" s="16"/>
      <c r="C6" s="17"/>
      <c r="D6" s="13"/>
      <c r="E6" s="13"/>
      <c r="F6" s="13"/>
      <c r="G6" s="13"/>
      <c r="H6" s="13"/>
      <c r="I6" s="13"/>
      <c r="J6" s="14"/>
    </row>
    <row r="7" spans="1:3" ht="24" customHeight="1">
      <c r="A7" s="136" t="s">
        <v>410</v>
      </c>
      <c r="B7" s="136"/>
      <c r="C7" s="136"/>
    </row>
    <row r="8" spans="2:10" ht="24.75" customHeight="1" thickBot="1">
      <c r="B8" s="18"/>
      <c r="C8" s="44" t="s">
        <v>566</v>
      </c>
      <c r="D8" s="22"/>
      <c r="E8" s="22"/>
      <c r="F8" s="22"/>
      <c r="G8" s="22"/>
      <c r="H8" s="22"/>
      <c r="I8" s="22"/>
      <c r="J8" s="23" t="s">
        <v>566</v>
      </c>
    </row>
    <row r="9" spans="1:10" s="24" customFormat="1" ht="15" customHeight="1">
      <c r="A9" s="133" t="s">
        <v>0</v>
      </c>
      <c r="B9" s="133" t="s">
        <v>276</v>
      </c>
      <c r="C9" s="149" t="s">
        <v>277</v>
      </c>
      <c r="D9" s="140" t="s">
        <v>2</v>
      </c>
      <c r="E9" s="137" t="s">
        <v>3</v>
      </c>
      <c r="F9" s="138"/>
      <c r="G9" s="138"/>
      <c r="H9" s="138"/>
      <c r="I9" s="138"/>
      <c r="J9" s="139"/>
    </row>
    <row r="10" spans="1:10" s="24" customFormat="1" ht="15" customHeight="1">
      <c r="A10" s="133"/>
      <c r="B10" s="133"/>
      <c r="C10" s="150"/>
      <c r="D10" s="141"/>
      <c r="E10" s="143" t="s">
        <v>1</v>
      </c>
      <c r="F10" s="145" t="s">
        <v>4</v>
      </c>
      <c r="G10" s="146"/>
      <c r="H10" s="145" t="s">
        <v>5</v>
      </c>
      <c r="I10" s="146"/>
      <c r="J10" s="147" t="s">
        <v>6</v>
      </c>
    </row>
    <row r="11" spans="1:10" s="19" customFormat="1" ht="21" customHeight="1">
      <c r="A11" s="133"/>
      <c r="B11" s="133"/>
      <c r="C11" s="150"/>
      <c r="D11" s="141"/>
      <c r="E11" s="144"/>
      <c r="F11" s="3"/>
      <c r="G11" s="3" t="s">
        <v>7</v>
      </c>
      <c r="H11" s="3"/>
      <c r="I11" s="56" t="s">
        <v>8</v>
      </c>
      <c r="J11" s="148"/>
    </row>
    <row r="12" spans="1:10" s="5" customFormat="1" ht="26.25" customHeight="1">
      <c r="A12" s="78" t="s">
        <v>66</v>
      </c>
      <c r="B12" s="25" t="s">
        <v>191</v>
      </c>
      <c r="C12" s="122">
        <f>C13+C29+C46+C58+C61+C68+C83+C109+C111+C120+C135+C167+C23</f>
        <v>11560307.7</v>
      </c>
      <c r="D12" s="2" t="e">
        <f>C12*100/#REF!</f>
        <v>#REF!</v>
      </c>
      <c r="E12" s="3" t="e">
        <f>E13+E21+E60+E68+E77+E83+#REF!+E153+#REF!+#REF!+#REF!</f>
        <v>#REF!</v>
      </c>
      <c r="F12" s="27" t="e">
        <f>F13+F21+F60+F68+F77+F83+#REF!+F153+#REF!+#REF!+#REF!</f>
        <v>#REF!</v>
      </c>
      <c r="G12" s="3"/>
      <c r="H12" s="3" t="e">
        <f>H13+H21+H60+H68+H77+H83+#REF!+H153+#REF!+#REF!+#REF!</f>
        <v>#REF!</v>
      </c>
      <c r="I12" s="4"/>
      <c r="J12" s="55" t="e">
        <f>H12-F12</f>
        <v>#REF!</v>
      </c>
    </row>
    <row r="13" spans="1:10" s="5" customFormat="1" ht="25.5" customHeight="1" hidden="1">
      <c r="A13" s="78" t="s">
        <v>67</v>
      </c>
      <c r="B13" s="25" t="s">
        <v>68</v>
      </c>
      <c r="C13" s="26">
        <f>C17+C14</f>
        <v>7056824</v>
      </c>
      <c r="D13" s="2" t="e">
        <f>C13*100/#REF!</f>
        <v>#REF!</v>
      </c>
      <c r="E13" s="3" t="e">
        <f>E17+#REF!</f>
        <v>#REF!</v>
      </c>
      <c r="F13" s="3" t="e">
        <f>F17+#REF!</f>
        <v>#REF!</v>
      </c>
      <c r="G13" s="3"/>
      <c r="H13" s="3" t="e">
        <f>H17+#REF!</f>
        <v>#REF!</v>
      </c>
      <c r="I13" s="4"/>
      <c r="J13" s="55" t="e">
        <f>H13-F13</f>
        <v>#REF!</v>
      </c>
    </row>
    <row r="14" spans="1:10" s="5" customFormat="1" ht="25.5" customHeight="1" hidden="1">
      <c r="A14" s="78" t="s">
        <v>207</v>
      </c>
      <c r="B14" s="25" t="s">
        <v>208</v>
      </c>
      <c r="C14" s="26">
        <f>C15</f>
        <v>0</v>
      </c>
      <c r="D14" s="2"/>
      <c r="E14" s="3"/>
      <c r="F14" s="3"/>
      <c r="G14" s="3"/>
      <c r="H14" s="3"/>
      <c r="I14" s="4"/>
      <c r="J14" s="55"/>
    </row>
    <row r="15" spans="1:10" s="5" customFormat="1" ht="41.25" customHeight="1" hidden="1">
      <c r="A15" s="79" t="s">
        <v>209</v>
      </c>
      <c r="B15" s="28" t="s">
        <v>210</v>
      </c>
      <c r="C15" s="26">
        <f>C16</f>
        <v>0</v>
      </c>
      <c r="D15" s="2"/>
      <c r="E15" s="3"/>
      <c r="F15" s="3"/>
      <c r="G15" s="3"/>
      <c r="H15" s="3"/>
      <c r="I15" s="4"/>
      <c r="J15" s="55"/>
    </row>
    <row r="16" spans="1:10" s="5" customFormat="1" ht="36" customHeight="1" hidden="1">
      <c r="A16" s="79" t="s">
        <v>214</v>
      </c>
      <c r="B16" s="28" t="s">
        <v>211</v>
      </c>
      <c r="C16" s="26"/>
      <c r="D16" s="2"/>
      <c r="E16" s="3"/>
      <c r="F16" s="3"/>
      <c r="G16" s="3"/>
      <c r="H16" s="3"/>
      <c r="I16" s="4"/>
      <c r="J16" s="55"/>
    </row>
    <row r="17" spans="1:10" s="5" customFormat="1" ht="22.5" customHeight="1" hidden="1">
      <c r="A17" s="78" t="s">
        <v>69</v>
      </c>
      <c r="B17" s="25" t="s">
        <v>70</v>
      </c>
      <c r="C17" s="26">
        <f>C18+C19+C20+C21+C22</f>
        <v>7056824</v>
      </c>
      <c r="D17" s="2" t="e">
        <f>C17*100/#REF!</f>
        <v>#REF!</v>
      </c>
      <c r="E17" s="3" t="e">
        <f>E18</f>
        <v>#REF!</v>
      </c>
      <c r="F17" s="3" t="e">
        <f>F18</f>
        <v>#REF!</v>
      </c>
      <c r="G17" s="3"/>
      <c r="H17" s="3" t="e">
        <f>H18</f>
        <v>#REF!</v>
      </c>
      <c r="I17" s="4"/>
      <c r="J17" s="55" t="e">
        <f>H17-F17</f>
        <v>#REF!</v>
      </c>
    </row>
    <row r="18" spans="1:10" s="5" customFormat="1" ht="79.5" customHeight="1" hidden="1">
      <c r="A18" s="79" t="s">
        <v>71</v>
      </c>
      <c r="B18" s="28" t="s">
        <v>264</v>
      </c>
      <c r="C18" s="26">
        <f>6447955+39000+10414</f>
        <v>6497369</v>
      </c>
      <c r="D18" s="29" t="e">
        <f>C18*100/#REF!</f>
        <v>#REF!</v>
      </c>
      <c r="E18" s="30" t="e">
        <f>#REF!</f>
        <v>#REF!</v>
      </c>
      <c r="F18" s="30" t="e">
        <f>#REF!</f>
        <v>#REF!</v>
      </c>
      <c r="G18" s="30"/>
      <c r="H18" s="30" t="e">
        <f>#REF!</f>
        <v>#REF!</v>
      </c>
      <c r="I18" s="31"/>
      <c r="J18" s="32" t="e">
        <f>H18-F18</f>
        <v>#REF!</v>
      </c>
    </row>
    <row r="19" spans="1:10" s="5" customFormat="1" ht="97.5" customHeight="1" hidden="1">
      <c r="A19" s="79" t="s">
        <v>72</v>
      </c>
      <c r="B19" s="28" t="s">
        <v>265</v>
      </c>
      <c r="C19" s="26">
        <f>72596+3000</f>
        <v>75596</v>
      </c>
      <c r="D19" s="29"/>
      <c r="E19" s="30"/>
      <c r="F19" s="30"/>
      <c r="G19" s="30"/>
      <c r="H19" s="30"/>
      <c r="I19" s="31"/>
      <c r="J19" s="32"/>
    </row>
    <row r="20" spans="1:10" s="5" customFormat="1" ht="45" customHeight="1" hidden="1">
      <c r="A20" s="79" t="s">
        <v>130</v>
      </c>
      <c r="B20" s="28" t="s">
        <v>266</v>
      </c>
      <c r="C20" s="26">
        <v>59435</v>
      </c>
      <c r="D20" s="36" t="e">
        <f>C20*100/#REF!</f>
        <v>#REF!</v>
      </c>
      <c r="E20" s="30"/>
      <c r="F20" s="30"/>
      <c r="G20" s="30"/>
      <c r="H20" s="30"/>
      <c r="I20" s="31"/>
      <c r="J20" s="32">
        <f>H20-F20</f>
        <v>0</v>
      </c>
    </row>
    <row r="21" spans="1:10" s="5" customFormat="1" ht="82.5" customHeight="1" hidden="1">
      <c r="A21" s="79" t="s">
        <v>73</v>
      </c>
      <c r="B21" s="28" t="s">
        <v>512</v>
      </c>
      <c r="C21" s="26"/>
      <c r="D21" s="2" t="e">
        <f>C21*100/#REF!</f>
        <v>#REF!</v>
      </c>
      <c r="E21" s="3"/>
      <c r="F21" s="3"/>
      <c r="G21" s="3"/>
      <c r="H21" s="3"/>
      <c r="I21" s="4"/>
      <c r="J21" s="55">
        <f>H21-F21</f>
        <v>0</v>
      </c>
    </row>
    <row r="22" spans="1:10" s="5" customFormat="1" ht="100.5" customHeight="1" hidden="1">
      <c r="A22" s="79" t="s">
        <v>402</v>
      </c>
      <c r="B22" s="28" t="s">
        <v>403</v>
      </c>
      <c r="C22" s="26">
        <f>392424+32000</f>
        <v>424424</v>
      </c>
      <c r="D22" s="2"/>
      <c r="E22" s="3"/>
      <c r="F22" s="3"/>
      <c r="G22" s="3"/>
      <c r="H22" s="3"/>
      <c r="I22" s="4"/>
      <c r="J22" s="55"/>
    </row>
    <row r="23" spans="1:10" s="33" customFormat="1" ht="39.75" customHeight="1" hidden="1">
      <c r="A23" s="78" t="s">
        <v>482</v>
      </c>
      <c r="B23" s="25" t="s">
        <v>483</v>
      </c>
      <c r="C23" s="26">
        <f>C24</f>
        <v>62579</v>
      </c>
      <c r="D23" s="2"/>
      <c r="E23" s="3"/>
      <c r="F23" s="3"/>
      <c r="G23" s="3"/>
      <c r="H23" s="3"/>
      <c r="I23" s="4"/>
      <c r="J23" s="55"/>
    </row>
    <row r="24" spans="1:10" s="33" customFormat="1" ht="38.25" customHeight="1" hidden="1">
      <c r="A24" s="78" t="s">
        <v>484</v>
      </c>
      <c r="B24" s="25" t="s">
        <v>485</v>
      </c>
      <c r="C24" s="26">
        <f>C25+C26+C27+C28</f>
        <v>62579</v>
      </c>
      <c r="D24" s="2"/>
      <c r="E24" s="3"/>
      <c r="F24" s="3"/>
      <c r="G24" s="3"/>
      <c r="H24" s="3"/>
      <c r="I24" s="4"/>
      <c r="J24" s="55"/>
    </row>
    <row r="25" spans="1:10" s="33" customFormat="1" ht="76.5" customHeight="1" hidden="1">
      <c r="A25" s="79" t="s">
        <v>486</v>
      </c>
      <c r="B25" s="28" t="s">
        <v>487</v>
      </c>
      <c r="C25" s="26">
        <v>25134</v>
      </c>
      <c r="D25" s="2"/>
      <c r="E25" s="3"/>
      <c r="F25" s="3"/>
      <c r="G25" s="3"/>
      <c r="H25" s="3"/>
      <c r="I25" s="4"/>
      <c r="J25" s="55"/>
    </row>
    <row r="26" spans="1:10" s="33" customFormat="1" ht="95.25" customHeight="1" hidden="1">
      <c r="A26" s="79" t="s">
        <v>488</v>
      </c>
      <c r="B26" s="28" t="s">
        <v>489</v>
      </c>
      <c r="C26" s="26">
        <v>195</v>
      </c>
      <c r="D26" s="2"/>
      <c r="E26" s="3"/>
      <c r="F26" s="3"/>
      <c r="G26" s="3"/>
      <c r="H26" s="3"/>
      <c r="I26" s="4"/>
      <c r="J26" s="55"/>
    </row>
    <row r="27" spans="1:10" s="33" customFormat="1" ht="81.75" customHeight="1" hidden="1">
      <c r="A27" s="79" t="s">
        <v>490</v>
      </c>
      <c r="B27" s="28" t="s">
        <v>491</v>
      </c>
      <c r="C27" s="26">
        <v>37250</v>
      </c>
      <c r="D27" s="2"/>
      <c r="E27" s="3"/>
      <c r="F27" s="3"/>
      <c r="G27" s="3"/>
      <c r="H27" s="3"/>
      <c r="I27" s="4"/>
      <c r="J27" s="55"/>
    </row>
    <row r="28" spans="1:10" s="33" customFormat="1" ht="79.5" customHeight="1" hidden="1">
      <c r="A28" s="79" t="s">
        <v>492</v>
      </c>
      <c r="B28" s="28" t="s">
        <v>493</v>
      </c>
      <c r="C28" s="26"/>
      <c r="D28" s="2"/>
      <c r="E28" s="3"/>
      <c r="F28" s="3"/>
      <c r="G28" s="3"/>
      <c r="H28" s="3"/>
      <c r="I28" s="4"/>
      <c r="J28" s="55"/>
    </row>
    <row r="29" spans="1:10" s="15" customFormat="1" ht="24.75" customHeight="1" hidden="1">
      <c r="A29" s="78" t="s">
        <v>267</v>
      </c>
      <c r="B29" s="25" t="s">
        <v>74</v>
      </c>
      <c r="C29" s="26">
        <f>C38+C41+C30+C44</f>
        <v>720935</v>
      </c>
      <c r="D29" s="29" t="e">
        <f>C29*100/#REF!</f>
        <v>#REF!</v>
      </c>
      <c r="E29" s="30"/>
      <c r="F29" s="30"/>
      <c r="G29" s="30"/>
      <c r="H29" s="30"/>
      <c r="I29" s="31">
        <v>0</v>
      </c>
      <c r="J29" s="34">
        <f>H29-F29</f>
        <v>0</v>
      </c>
    </row>
    <row r="30" spans="1:10" s="15" customFormat="1" ht="39" customHeight="1" hidden="1">
      <c r="A30" s="78" t="s">
        <v>212</v>
      </c>
      <c r="B30" s="25" t="s">
        <v>213</v>
      </c>
      <c r="C30" s="26">
        <f>C31+C34+C37</f>
        <v>376225</v>
      </c>
      <c r="D30" s="29"/>
      <c r="E30" s="30"/>
      <c r="F30" s="30"/>
      <c r="G30" s="30"/>
      <c r="H30" s="30"/>
      <c r="I30" s="31"/>
      <c r="J30" s="34"/>
    </row>
    <row r="31" spans="1:10" s="15" customFormat="1" ht="41.25" customHeight="1" hidden="1">
      <c r="A31" s="79" t="s">
        <v>237</v>
      </c>
      <c r="B31" s="28" t="s">
        <v>215</v>
      </c>
      <c r="C31" s="26">
        <f>C32+C33</f>
        <v>285179</v>
      </c>
      <c r="D31" s="29"/>
      <c r="E31" s="30"/>
      <c r="F31" s="30"/>
      <c r="G31" s="30"/>
      <c r="H31" s="30"/>
      <c r="I31" s="31"/>
      <c r="J31" s="34"/>
    </row>
    <row r="32" spans="1:10" s="15" customFormat="1" ht="41.25" customHeight="1" hidden="1">
      <c r="A32" s="79" t="s">
        <v>238</v>
      </c>
      <c r="B32" s="28" t="s">
        <v>215</v>
      </c>
      <c r="C32" s="26">
        <v>285179</v>
      </c>
      <c r="D32" s="29"/>
      <c r="E32" s="30"/>
      <c r="F32" s="30"/>
      <c r="G32" s="30"/>
      <c r="H32" s="30"/>
      <c r="I32" s="31"/>
      <c r="J32" s="34"/>
    </row>
    <row r="33" spans="1:10" s="15" customFormat="1" ht="62.25" customHeight="1" hidden="1">
      <c r="A33" s="79" t="s">
        <v>239</v>
      </c>
      <c r="B33" s="28" t="s">
        <v>240</v>
      </c>
      <c r="C33" s="26"/>
      <c r="D33" s="29"/>
      <c r="E33" s="30"/>
      <c r="F33" s="30"/>
      <c r="G33" s="30"/>
      <c r="H33" s="30"/>
      <c r="I33" s="31"/>
      <c r="J33" s="34"/>
    </row>
    <row r="34" spans="1:10" s="15" customFormat="1" ht="42.75" customHeight="1" hidden="1">
      <c r="A34" s="79" t="s">
        <v>241</v>
      </c>
      <c r="B34" s="28" t="s">
        <v>216</v>
      </c>
      <c r="C34" s="26">
        <f>C35+C36</f>
        <v>91046</v>
      </c>
      <c r="D34" s="29"/>
      <c r="E34" s="30"/>
      <c r="F34" s="30"/>
      <c r="G34" s="30"/>
      <c r="H34" s="30"/>
      <c r="I34" s="31"/>
      <c r="J34" s="34"/>
    </row>
    <row r="35" spans="1:10" s="15" customFormat="1" ht="78" customHeight="1" hidden="1">
      <c r="A35" s="79" t="s">
        <v>242</v>
      </c>
      <c r="B35" s="28" t="s">
        <v>411</v>
      </c>
      <c r="C35" s="26">
        <v>91046</v>
      </c>
      <c r="D35" s="29"/>
      <c r="E35" s="30"/>
      <c r="F35" s="30"/>
      <c r="G35" s="30"/>
      <c r="H35" s="30"/>
      <c r="I35" s="31"/>
      <c r="J35" s="34"/>
    </row>
    <row r="36" spans="1:10" s="15" customFormat="1" ht="59.25" customHeight="1" hidden="1">
      <c r="A36" s="79" t="s">
        <v>243</v>
      </c>
      <c r="B36" s="28" t="s">
        <v>244</v>
      </c>
      <c r="C36" s="26"/>
      <c r="D36" s="29"/>
      <c r="E36" s="30"/>
      <c r="F36" s="30"/>
      <c r="G36" s="30"/>
      <c r="H36" s="30"/>
      <c r="I36" s="31"/>
      <c r="J36" s="34"/>
    </row>
    <row r="37" spans="1:10" s="15" customFormat="1" ht="34.5" customHeight="1" hidden="1">
      <c r="A37" s="78" t="s">
        <v>564</v>
      </c>
      <c r="B37" s="25" t="s">
        <v>565</v>
      </c>
      <c r="C37" s="26"/>
      <c r="D37" s="29"/>
      <c r="E37" s="30"/>
      <c r="F37" s="30"/>
      <c r="G37" s="30"/>
      <c r="H37" s="30"/>
      <c r="I37" s="31"/>
      <c r="J37" s="34"/>
    </row>
    <row r="38" spans="1:10" s="15" customFormat="1" ht="24.75" customHeight="1" hidden="1">
      <c r="A38" s="78" t="s">
        <v>245</v>
      </c>
      <c r="B38" s="25" t="s">
        <v>75</v>
      </c>
      <c r="C38" s="26">
        <f>C39+C40</f>
        <v>10800</v>
      </c>
      <c r="D38" s="29" t="e">
        <f>C38*100/#REF!</f>
        <v>#REF!</v>
      </c>
      <c r="E38" s="30"/>
      <c r="F38" s="30"/>
      <c r="G38" s="30"/>
      <c r="H38" s="30"/>
      <c r="I38" s="31">
        <v>50</v>
      </c>
      <c r="J38" s="34">
        <f>H38-F38</f>
        <v>0</v>
      </c>
    </row>
    <row r="39" spans="1:10" s="15" customFormat="1" ht="24.75" customHeight="1" hidden="1">
      <c r="A39" s="79" t="s">
        <v>246</v>
      </c>
      <c r="B39" s="28" t="s">
        <v>75</v>
      </c>
      <c r="C39" s="38">
        <v>10800</v>
      </c>
      <c r="D39" s="29"/>
      <c r="E39" s="30"/>
      <c r="F39" s="30"/>
      <c r="G39" s="30"/>
      <c r="H39" s="30"/>
      <c r="I39" s="31"/>
      <c r="J39" s="34"/>
    </row>
    <row r="40" spans="1:10" s="15" customFormat="1" ht="45.75" customHeight="1" hidden="1">
      <c r="A40" s="79" t="s">
        <v>247</v>
      </c>
      <c r="B40" s="28" t="s">
        <v>248</v>
      </c>
      <c r="C40" s="38"/>
      <c r="D40" s="29"/>
      <c r="E40" s="30"/>
      <c r="F40" s="30"/>
      <c r="G40" s="30"/>
      <c r="H40" s="30"/>
      <c r="I40" s="31"/>
      <c r="J40" s="34"/>
    </row>
    <row r="41" spans="1:10" s="15" customFormat="1" ht="24.75" customHeight="1" hidden="1">
      <c r="A41" s="78" t="s">
        <v>268</v>
      </c>
      <c r="B41" s="25" t="s">
        <v>76</v>
      </c>
      <c r="C41" s="26">
        <f>C42+C43</f>
        <v>22866</v>
      </c>
      <c r="D41" s="29" t="e">
        <f>C41*100/#REF!</f>
        <v>#REF!</v>
      </c>
      <c r="E41" s="30"/>
      <c r="F41" s="30"/>
      <c r="G41" s="30" t="s">
        <v>9</v>
      </c>
      <c r="H41" s="30"/>
      <c r="I41" s="31">
        <v>50</v>
      </c>
      <c r="J41" s="34">
        <f>H41-F41</f>
        <v>0</v>
      </c>
    </row>
    <row r="42" spans="1:10" s="15" customFormat="1" ht="24.75" customHeight="1" hidden="1">
      <c r="A42" s="79" t="s">
        <v>249</v>
      </c>
      <c r="B42" s="28" t="s">
        <v>76</v>
      </c>
      <c r="C42" s="38">
        <v>22866</v>
      </c>
      <c r="D42" s="29"/>
      <c r="E42" s="30"/>
      <c r="F42" s="30"/>
      <c r="G42" s="30"/>
      <c r="H42" s="30"/>
      <c r="I42" s="31"/>
      <c r="J42" s="34"/>
    </row>
    <row r="43" spans="1:10" s="15" customFormat="1" ht="44.25" customHeight="1" hidden="1">
      <c r="A43" s="79" t="s">
        <v>250</v>
      </c>
      <c r="B43" s="28" t="s">
        <v>251</v>
      </c>
      <c r="C43" s="38"/>
      <c r="D43" s="29"/>
      <c r="E43" s="30"/>
      <c r="F43" s="30"/>
      <c r="G43" s="30"/>
      <c r="H43" s="30"/>
      <c r="I43" s="31"/>
      <c r="J43" s="34"/>
    </row>
    <row r="44" spans="1:10" s="15" customFormat="1" ht="44.25" customHeight="1" hidden="1">
      <c r="A44" s="78" t="s">
        <v>494</v>
      </c>
      <c r="B44" s="25" t="s">
        <v>495</v>
      </c>
      <c r="C44" s="38">
        <f>C45</f>
        <v>311044</v>
      </c>
      <c r="D44" s="29"/>
      <c r="E44" s="30"/>
      <c r="F44" s="30"/>
      <c r="G44" s="30"/>
      <c r="H44" s="30"/>
      <c r="I44" s="31"/>
      <c r="J44" s="34"/>
    </row>
    <row r="45" spans="1:10" s="15" customFormat="1" ht="44.25" customHeight="1" hidden="1">
      <c r="A45" s="79" t="s">
        <v>496</v>
      </c>
      <c r="B45" s="28" t="s">
        <v>497</v>
      </c>
      <c r="C45" s="38">
        <f>303844+7200</f>
        <v>311044</v>
      </c>
      <c r="D45" s="29"/>
      <c r="E45" s="30"/>
      <c r="F45" s="30"/>
      <c r="G45" s="30"/>
      <c r="H45" s="30"/>
      <c r="I45" s="31"/>
      <c r="J45" s="34"/>
    </row>
    <row r="46" spans="1:10" s="5" customFormat="1" ht="24.75" customHeight="1" hidden="1">
      <c r="A46" s="78" t="s">
        <v>77</v>
      </c>
      <c r="B46" s="25" t="s">
        <v>78</v>
      </c>
      <c r="C46" s="26">
        <f>C47+C52+C53+C49</f>
        <v>1969878</v>
      </c>
      <c r="D46" s="29" t="e">
        <f>C46*100/#REF!</f>
        <v>#REF!</v>
      </c>
      <c r="E46" s="30"/>
      <c r="F46" s="30"/>
      <c r="G46" s="30" t="s">
        <v>10</v>
      </c>
      <c r="H46" s="30"/>
      <c r="I46" s="31">
        <v>100</v>
      </c>
      <c r="J46" s="32">
        <f aca="true" t="shared" si="0" ref="J46:J56">H46-F46</f>
        <v>0</v>
      </c>
    </row>
    <row r="47" spans="1:10" s="5" customFormat="1" ht="24.75" customHeight="1" hidden="1">
      <c r="A47" s="78" t="s">
        <v>131</v>
      </c>
      <c r="B47" s="25" t="s">
        <v>79</v>
      </c>
      <c r="C47" s="26">
        <f>C48</f>
        <v>445086</v>
      </c>
      <c r="D47" s="29" t="e">
        <f>C47*100/#REF!</f>
        <v>#REF!</v>
      </c>
      <c r="E47" s="30"/>
      <c r="F47" s="30"/>
      <c r="G47" s="30">
        <v>50</v>
      </c>
      <c r="H47" s="30"/>
      <c r="I47" s="31">
        <v>100</v>
      </c>
      <c r="J47" s="32">
        <f t="shared" si="0"/>
        <v>0</v>
      </c>
    </row>
    <row r="48" spans="1:10" s="5" customFormat="1" ht="42.75" customHeight="1" hidden="1">
      <c r="A48" s="79" t="s">
        <v>132</v>
      </c>
      <c r="B48" s="28" t="s">
        <v>154</v>
      </c>
      <c r="C48" s="26">
        <f>429586+15500</f>
        <v>445086</v>
      </c>
      <c r="D48" s="29" t="e">
        <f>C48*100/#REF!</f>
        <v>#REF!</v>
      </c>
      <c r="E48" s="30"/>
      <c r="F48" s="30"/>
      <c r="G48" s="30" t="s">
        <v>11</v>
      </c>
      <c r="H48" s="30"/>
      <c r="I48" s="31">
        <v>100</v>
      </c>
      <c r="J48" s="32">
        <f t="shared" si="0"/>
        <v>0</v>
      </c>
    </row>
    <row r="49" spans="1:10" s="5" customFormat="1" ht="24" customHeight="1" hidden="1">
      <c r="A49" s="78" t="s">
        <v>133</v>
      </c>
      <c r="B49" s="25" t="s">
        <v>134</v>
      </c>
      <c r="C49" s="26">
        <f>C50+C51</f>
        <v>0</v>
      </c>
      <c r="D49" s="29" t="e">
        <f>C49*100/#REF!</f>
        <v>#REF!</v>
      </c>
      <c r="E49" s="30"/>
      <c r="F49" s="30"/>
      <c r="G49" s="30">
        <v>5</v>
      </c>
      <c r="H49" s="30"/>
      <c r="I49" s="31">
        <v>100</v>
      </c>
      <c r="J49" s="32">
        <f t="shared" si="0"/>
        <v>0</v>
      </c>
    </row>
    <row r="50" spans="1:10" s="5" customFormat="1" ht="24" customHeight="1" hidden="1">
      <c r="A50" s="79" t="s">
        <v>135</v>
      </c>
      <c r="B50" s="28" t="s">
        <v>136</v>
      </c>
      <c r="C50" s="26"/>
      <c r="D50" s="29" t="e">
        <f>C50*100/#REF!</f>
        <v>#REF!</v>
      </c>
      <c r="E50" s="30"/>
      <c r="F50" s="30"/>
      <c r="G50" s="30">
        <v>5</v>
      </c>
      <c r="H50" s="30"/>
      <c r="I50" s="31">
        <v>100</v>
      </c>
      <c r="J50" s="32">
        <f t="shared" si="0"/>
        <v>0</v>
      </c>
    </row>
    <row r="51" spans="1:10" s="5" customFormat="1" ht="24" customHeight="1" hidden="1">
      <c r="A51" s="79" t="s">
        <v>137</v>
      </c>
      <c r="B51" s="28" t="s">
        <v>138</v>
      </c>
      <c r="C51" s="26"/>
      <c r="D51" s="29" t="e">
        <f>C51*100/#REF!</f>
        <v>#REF!</v>
      </c>
      <c r="E51" s="30"/>
      <c r="F51" s="30"/>
      <c r="G51" s="30">
        <v>5</v>
      </c>
      <c r="H51" s="30"/>
      <c r="I51" s="31">
        <v>100</v>
      </c>
      <c r="J51" s="32">
        <f t="shared" si="0"/>
        <v>0</v>
      </c>
    </row>
    <row r="52" spans="1:10" s="5" customFormat="1" ht="24" customHeight="1" hidden="1">
      <c r="A52" s="78" t="s">
        <v>139</v>
      </c>
      <c r="B52" s="25" t="s">
        <v>80</v>
      </c>
      <c r="C52" s="26">
        <v>4536</v>
      </c>
      <c r="D52" s="29" t="e">
        <f>C52*100/#REF!</f>
        <v>#REF!</v>
      </c>
      <c r="E52" s="30"/>
      <c r="F52" s="30"/>
      <c r="G52" s="30">
        <v>5</v>
      </c>
      <c r="H52" s="30"/>
      <c r="I52" s="31">
        <v>100</v>
      </c>
      <c r="J52" s="32">
        <f t="shared" si="0"/>
        <v>0</v>
      </c>
    </row>
    <row r="53" spans="1:10" s="5" customFormat="1" ht="24" customHeight="1" hidden="1">
      <c r="A53" s="78" t="s">
        <v>140</v>
      </c>
      <c r="B53" s="25" t="s">
        <v>81</v>
      </c>
      <c r="C53" s="26">
        <f>C54+C56</f>
        <v>1520256</v>
      </c>
      <c r="D53" s="29" t="e">
        <f>C53*100/#REF!</f>
        <v>#REF!</v>
      </c>
      <c r="E53" s="30"/>
      <c r="F53" s="30"/>
      <c r="G53" s="30">
        <v>5</v>
      </c>
      <c r="H53" s="30"/>
      <c r="I53" s="31">
        <v>100</v>
      </c>
      <c r="J53" s="32">
        <f t="shared" si="0"/>
        <v>0</v>
      </c>
    </row>
    <row r="54" spans="1:10" s="5" customFormat="1" ht="20.25" customHeight="1" hidden="1">
      <c r="A54" s="79" t="s">
        <v>398</v>
      </c>
      <c r="B54" s="28" t="s">
        <v>513</v>
      </c>
      <c r="C54" s="26">
        <f>C55</f>
        <v>1252635</v>
      </c>
      <c r="D54" s="29" t="e">
        <f>C54*100/#REF!</f>
        <v>#REF!</v>
      </c>
      <c r="E54" s="30"/>
      <c r="F54" s="30"/>
      <c r="G54" s="30">
        <v>5</v>
      </c>
      <c r="H54" s="30"/>
      <c r="I54" s="31">
        <v>100</v>
      </c>
      <c r="J54" s="32">
        <f t="shared" si="0"/>
        <v>0</v>
      </c>
    </row>
    <row r="55" spans="1:10" s="5" customFormat="1" ht="39.75" customHeight="1" hidden="1">
      <c r="A55" s="79" t="s">
        <v>399</v>
      </c>
      <c r="B55" s="28" t="s">
        <v>514</v>
      </c>
      <c r="C55" s="26">
        <f>1244635+8000</f>
        <v>1252635</v>
      </c>
      <c r="D55" s="29" t="e">
        <f>C55*100/#REF!</f>
        <v>#REF!</v>
      </c>
      <c r="E55" s="30"/>
      <c r="F55" s="30"/>
      <c r="G55" s="30"/>
      <c r="H55" s="30"/>
      <c r="I55" s="31">
        <v>100</v>
      </c>
      <c r="J55" s="32">
        <f t="shared" si="0"/>
        <v>0</v>
      </c>
    </row>
    <row r="56" spans="1:10" s="5" customFormat="1" ht="23.25" customHeight="1" hidden="1">
      <c r="A56" s="79" t="s">
        <v>400</v>
      </c>
      <c r="B56" s="28" t="s">
        <v>515</v>
      </c>
      <c r="C56" s="26">
        <f>C57</f>
        <v>267621</v>
      </c>
      <c r="D56" s="29" t="e">
        <f>C56*100/#REF!</f>
        <v>#REF!</v>
      </c>
      <c r="E56" s="30"/>
      <c r="F56" s="30"/>
      <c r="G56" s="30"/>
      <c r="H56" s="30"/>
      <c r="I56" s="31">
        <v>100</v>
      </c>
      <c r="J56" s="32">
        <f t="shared" si="0"/>
        <v>0</v>
      </c>
    </row>
    <row r="57" spans="1:10" s="5" customFormat="1" ht="43.5" customHeight="1" hidden="1">
      <c r="A57" s="79" t="s">
        <v>401</v>
      </c>
      <c r="B57" s="28" t="s">
        <v>516</v>
      </c>
      <c r="C57" s="26">
        <f>257621+10000</f>
        <v>267621</v>
      </c>
      <c r="D57" s="29"/>
      <c r="E57" s="30"/>
      <c r="F57" s="30"/>
      <c r="G57" s="30"/>
      <c r="H57" s="30"/>
      <c r="I57" s="31"/>
      <c r="J57" s="32"/>
    </row>
    <row r="58" spans="1:10" s="5" customFormat="1" ht="49.5" customHeight="1" hidden="1">
      <c r="A58" s="78" t="s">
        <v>82</v>
      </c>
      <c r="B58" s="25" t="s">
        <v>83</v>
      </c>
      <c r="C58" s="26">
        <f>C59</f>
        <v>0</v>
      </c>
      <c r="D58" s="29" t="e">
        <f>C58*100/#REF!</f>
        <v>#REF!</v>
      </c>
      <c r="E58" s="30"/>
      <c r="F58" s="30"/>
      <c r="G58" s="30"/>
      <c r="H58" s="30"/>
      <c r="I58" s="31" t="s">
        <v>12</v>
      </c>
      <c r="J58" s="32">
        <f aca="true" t="shared" si="1" ref="J58:J88">H58-F58</f>
        <v>0</v>
      </c>
    </row>
    <row r="59" spans="1:10" s="5" customFormat="1" ht="30.75" customHeight="1" hidden="1">
      <c r="A59" s="79" t="s">
        <v>84</v>
      </c>
      <c r="B59" s="28" t="s">
        <v>85</v>
      </c>
      <c r="C59" s="26">
        <f>C60</f>
        <v>0</v>
      </c>
      <c r="D59" s="29" t="e">
        <f>C59*100/#REF!</f>
        <v>#REF!</v>
      </c>
      <c r="E59" s="30"/>
      <c r="F59" s="30"/>
      <c r="G59" s="30"/>
      <c r="H59" s="30"/>
      <c r="I59" s="31" t="s">
        <v>13</v>
      </c>
      <c r="J59" s="32">
        <f t="shared" si="1"/>
        <v>0</v>
      </c>
    </row>
    <row r="60" spans="1:10" s="5" customFormat="1" ht="33.75" customHeight="1" hidden="1">
      <c r="A60" s="79" t="s">
        <v>86</v>
      </c>
      <c r="B60" s="28" t="s">
        <v>87</v>
      </c>
      <c r="C60" s="26"/>
      <c r="D60" s="2" t="e">
        <f>C60*100/#REF!</f>
        <v>#REF!</v>
      </c>
      <c r="E60" s="3">
        <f>E61+E64+E65</f>
        <v>416560</v>
      </c>
      <c r="F60" s="3">
        <f>F61+F64+F65</f>
        <v>311706</v>
      </c>
      <c r="G60" s="3"/>
      <c r="H60" s="3">
        <f>H61+H64+H65</f>
        <v>279593</v>
      </c>
      <c r="I60" s="4"/>
      <c r="J60" s="55">
        <f t="shared" si="1"/>
        <v>-32113</v>
      </c>
    </row>
    <row r="61" spans="1:10" s="33" customFormat="1" ht="29.25" customHeight="1" hidden="1">
      <c r="A61" s="78" t="s">
        <v>88</v>
      </c>
      <c r="B61" s="25" t="s">
        <v>192</v>
      </c>
      <c r="C61" s="26">
        <f>C62+C64</f>
        <v>170068</v>
      </c>
      <c r="D61" s="2" t="e">
        <f>C61*100/#REF!</f>
        <v>#REF!</v>
      </c>
      <c r="E61" s="3"/>
      <c r="F61" s="3"/>
      <c r="G61" s="3">
        <v>67.5</v>
      </c>
      <c r="H61" s="3"/>
      <c r="I61" s="4">
        <v>90</v>
      </c>
      <c r="J61" s="55">
        <f t="shared" si="1"/>
        <v>0</v>
      </c>
    </row>
    <row r="62" spans="1:10" s="5" customFormat="1" ht="49.5" customHeight="1" hidden="1">
      <c r="A62" s="79" t="s">
        <v>89</v>
      </c>
      <c r="B62" s="28" t="s">
        <v>90</v>
      </c>
      <c r="C62" s="26">
        <f>C63</f>
        <v>169327</v>
      </c>
      <c r="D62" s="36" t="e">
        <f>C62*100/#REF!</f>
        <v>#REF!</v>
      </c>
      <c r="E62" s="30"/>
      <c r="F62" s="30"/>
      <c r="G62" s="30"/>
      <c r="H62" s="30"/>
      <c r="I62" s="31"/>
      <c r="J62" s="32">
        <f t="shared" si="1"/>
        <v>0</v>
      </c>
    </row>
    <row r="63" spans="1:10" s="5" customFormat="1" ht="39.75" customHeight="1" hidden="1">
      <c r="A63" s="79" t="s">
        <v>91</v>
      </c>
      <c r="B63" s="28" t="s">
        <v>193</v>
      </c>
      <c r="C63" s="26">
        <v>169327</v>
      </c>
      <c r="D63" s="36" t="e">
        <f>C63*100/#REF!</f>
        <v>#REF!</v>
      </c>
      <c r="E63" s="30"/>
      <c r="F63" s="30"/>
      <c r="G63" s="30"/>
      <c r="H63" s="30"/>
      <c r="I63" s="31"/>
      <c r="J63" s="32">
        <f t="shared" si="1"/>
        <v>0</v>
      </c>
    </row>
    <row r="64" spans="1:10" s="33" customFormat="1" ht="38.25" customHeight="1" hidden="1">
      <c r="A64" s="79" t="s">
        <v>92</v>
      </c>
      <c r="B64" s="28" t="s">
        <v>93</v>
      </c>
      <c r="C64" s="26">
        <f>C66+C67</f>
        <v>741</v>
      </c>
      <c r="D64" s="2" t="e">
        <f>C64*100/#REF!</f>
        <v>#REF!</v>
      </c>
      <c r="E64" s="3">
        <v>414016</v>
      </c>
      <c r="F64" s="3">
        <v>310512</v>
      </c>
      <c r="G64" s="3">
        <v>67.5</v>
      </c>
      <c r="H64" s="3">
        <v>276011</v>
      </c>
      <c r="I64" s="4" t="s">
        <v>14</v>
      </c>
      <c r="J64" s="58">
        <f t="shared" si="1"/>
        <v>-34501</v>
      </c>
    </row>
    <row r="65" spans="1:10" s="33" customFormat="1" ht="78" customHeight="1" hidden="1">
      <c r="A65" s="79" t="s">
        <v>94</v>
      </c>
      <c r="B65" s="28" t="s">
        <v>252</v>
      </c>
      <c r="C65" s="26"/>
      <c r="D65" s="2" t="e">
        <f>C65*100/#REF!</f>
        <v>#REF!</v>
      </c>
      <c r="E65" s="3">
        <f>E66</f>
        <v>2544</v>
      </c>
      <c r="F65" s="3">
        <v>1194</v>
      </c>
      <c r="G65" s="3" t="s">
        <v>15</v>
      </c>
      <c r="H65" s="3">
        <v>3582</v>
      </c>
      <c r="I65" s="4" t="s">
        <v>14</v>
      </c>
      <c r="J65" s="55">
        <f t="shared" si="1"/>
        <v>2388</v>
      </c>
    </row>
    <row r="66" spans="1:10" s="5" customFormat="1" ht="46.5" customHeight="1" hidden="1">
      <c r="A66" s="79" t="s">
        <v>95</v>
      </c>
      <c r="B66" s="28" t="s">
        <v>171</v>
      </c>
      <c r="C66" s="26">
        <v>600</v>
      </c>
      <c r="D66" s="29" t="e">
        <f>C66*100/#REF!</f>
        <v>#REF!</v>
      </c>
      <c r="E66" s="30">
        <v>2544</v>
      </c>
      <c r="F66" s="30">
        <v>1194</v>
      </c>
      <c r="G66" s="30"/>
      <c r="H66" s="30">
        <v>3582</v>
      </c>
      <c r="I66" s="31"/>
      <c r="J66" s="32">
        <f t="shared" si="1"/>
        <v>2388</v>
      </c>
    </row>
    <row r="67" spans="1:10" s="5" customFormat="1" ht="101.25" customHeight="1" hidden="1">
      <c r="A67" s="79" t="s">
        <v>498</v>
      </c>
      <c r="B67" s="28" t="s">
        <v>499</v>
      </c>
      <c r="C67" s="26">
        <v>141</v>
      </c>
      <c r="D67" s="29"/>
      <c r="E67" s="30"/>
      <c r="F67" s="30"/>
      <c r="G67" s="30"/>
      <c r="H67" s="30"/>
      <c r="I67" s="31"/>
      <c r="J67" s="32"/>
    </row>
    <row r="68" spans="1:10" s="33" customFormat="1" ht="47.25" customHeight="1" hidden="1">
      <c r="A68" s="78" t="s">
        <v>96</v>
      </c>
      <c r="B68" s="25" t="s">
        <v>127</v>
      </c>
      <c r="C68" s="26">
        <f>C71+C78+C76+C69</f>
        <v>0</v>
      </c>
      <c r="D68" s="2" t="e">
        <f>C68*100/#REF!</f>
        <v>#REF!</v>
      </c>
      <c r="E68" s="3">
        <f>E69+E70+E72+E73+E74</f>
        <v>975452</v>
      </c>
      <c r="F68" s="3" t="e">
        <f>F69+F70+F72+F73+F74</f>
        <v>#REF!</v>
      </c>
      <c r="G68" s="3"/>
      <c r="H68" s="3" t="e">
        <f>H69+H70+H72+H73+H74</f>
        <v>#REF!</v>
      </c>
      <c r="I68" s="4"/>
      <c r="J68" s="55" t="e">
        <f t="shared" si="1"/>
        <v>#REF!</v>
      </c>
    </row>
    <row r="69" spans="1:10" s="33" customFormat="1" ht="45" customHeight="1" hidden="1">
      <c r="A69" s="79" t="s">
        <v>155</v>
      </c>
      <c r="B69" s="35" t="s">
        <v>156</v>
      </c>
      <c r="C69" s="38">
        <f>C70</f>
        <v>0</v>
      </c>
      <c r="D69" s="2" t="e">
        <f>C69*100/#REF!</f>
        <v>#REF!</v>
      </c>
      <c r="E69" s="3">
        <v>23866</v>
      </c>
      <c r="F69" s="3">
        <v>23866</v>
      </c>
      <c r="G69" s="3">
        <v>100</v>
      </c>
      <c r="H69" s="3">
        <v>23866</v>
      </c>
      <c r="I69" s="4">
        <v>100</v>
      </c>
      <c r="J69" s="55">
        <f t="shared" si="1"/>
        <v>0</v>
      </c>
    </row>
    <row r="70" spans="1:10" s="33" customFormat="1" ht="45.75" customHeight="1" hidden="1">
      <c r="A70" s="79" t="s">
        <v>157</v>
      </c>
      <c r="B70" s="35" t="s">
        <v>158</v>
      </c>
      <c r="C70" s="38"/>
      <c r="D70" s="2" t="e">
        <f>C70*100/#REF!</f>
        <v>#REF!</v>
      </c>
      <c r="E70" s="3">
        <f>E71</f>
        <v>806510</v>
      </c>
      <c r="F70" s="3">
        <f>F71</f>
        <v>403255</v>
      </c>
      <c r="G70" s="3" t="s">
        <v>10</v>
      </c>
      <c r="H70" s="3">
        <f>H71</f>
        <v>806510</v>
      </c>
      <c r="I70" s="4">
        <v>100</v>
      </c>
      <c r="J70" s="55">
        <f t="shared" si="1"/>
        <v>403255</v>
      </c>
    </row>
    <row r="71" spans="1:10" s="5" customFormat="1" ht="29.25" customHeight="1" hidden="1">
      <c r="A71" s="79" t="s">
        <v>97</v>
      </c>
      <c r="B71" s="28" t="s">
        <v>98</v>
      </c>
      <c r="C71" s="26">
        <f>C72+C74+C73</f>
        <v>0</v>
      </c>
      <c r="D71" s="29" t="e">
        <f>C71*100/#REF!</f>
        <v>#REF!</v>
      </c>
      <c r="E71" s="30">
        <v>806510</v>
      </c>
      <c r="F71" s="30">
        <v>403255</v>
      </c>
      <c r="G71" s="30"/>
      <c r="H71" s="30">
        <v>806510</v>
      </c>
      <c r="I71" s="31">
        <v>100</v>
      </c>
      <c r="J71" s="32">
        <f t="shared" si="1"/>
        <v>403255</v>
      </c>
    </row>
    <row r="72" spans="1:10" s="33" customFormat="1" ht="20.25" customHeight="1" hidden="1">
      <c r="A72" s="79" t="s">
        <v>99</v>
      </c>
      <c r="B72" s="28" t="s">
        <v>100</v>
      </c>
      <c r="C72" s="26"/>
      <c r="D72" s="2" t="e">
        <f>C72*100/#REF!</f>
        <v>#REF!</v>
      </c>
      <c r="E72" s="3">
        <v>5486</v>
      </c>
      <c r="F72" s="3">
        <v>5486</v>
      </c>
      <c r="G72" s="3">
        <v>100</v>
      </c>
      <c r="H72" s="3">
        <v>5486</v>
      </c>
      <c r="I72" s="4">
        <v>100</v>
      </c>
      <c r="J72" s="55">
        <f t="shared" si="1"/>
        <v>0</v>
      </c>
    </row>
    <row r="73" spans="1:10" s="33" customFormat="1" ht="32.25" customHeight="1" hidden="1">
      <c r="A73" s="79" t="s">
        <v>145</v>
      </c>
      <c r="B73" s="28" t="s">
        <v>146</v>
      </c>
      <c r="C73" s="26"/>
      <c r="D73" s="2" t="e">
        <f>C73*100/#REF!</f>
        <v>#REF!</v>
      </c>
      <c r="E73" s="3">
        <v>139590</v>
      </c>
      <c r="F73" s="3" t="e">
        <f>#REF!</f>
        <v>#REF!</v>
      </c>
      <c r="G73" s="3">
        <v>100</v>
      </c>
      <c r="H73" s="3" t="e">
        <f>#REF!</f>
        <v>#REF!</v>
      </c>
      <c r="I73" s="4">
        <v>100</v>
      </c>
      <c r="J73" s="55" t="e">
        <f t="shared" si="1"/>
        <v>#REF!</v>
      </c>
    </row>
    <row r="74" spans="1:10" s="33" customFormat="1" ht="34.5" customHeight="1" hidden="1">
      <c r="A74" s="79" t="s">
        <v>159</v>
      </c>
      <c r="B74" s="28" t="s">
        <v>144</v>
      </c>
      <c r="C74" s="26">
        <f>C75</f>
        <v>0</v>
      </c>
      <c r="D74" s="2" t="e">
        <f>C74*100/#REF!</f>
        <v>#REF!</v>
      </c>
      <c r="E74" s="3"/>
      <c r="F74" s="3"/>
      <c r="G74" s="3" t="s">
        <v>10</v>
      </c>
      <c r="H74" s="3"/>
      <c r="I74" s="4">
        <v>100</v>
      </c>
      <c r="J74" s="55">
        <f t="shared" si="1"/>
        <v>0</v>
      </c>
    </row>
    <row r="75" spans="1:10" s="5" customFormat="1" ht="47.25" customHeight="1" hidden="1">
      <c r="A75" s="79" t="s">
        <v>269</v>
      </c>
      <c r="B75" s="28" t="s">
        <v>160</v>
      </c>
      <c r="C75" s="26"/>
      <c r="D75" s="29" t="e">
        <f>C75*100/#REF!</f>
        <v>#REF!</v>
      </c>
      <c r="E75" s="30"/>
      <c r="F75" s="30"/>
      <c r="G75" s="30"/>
      <c r="H75" s="30"/>
      <c r="I75" s="31"/>
      <c r="J75" s="32">
        <f t="shared" si="1"/>
        <v>0</v>
      </c>
    </row>
    <row r="76" spans="1:10" s="5" customFormat="1" ht="23.25" customHeight="1" hidden="1">
      <c r="A76" s="79" t="s">
        <v>147</v>
      </c>
      <c r="B76" s="28" t="s">
        <v>161</v>
      </c>
      <c r="C76" s="26">
        <f>C77</f>
        <v>0</v>
      </c>
      <c r="D76" s="36" t="e">
        <f>C76*100/#REF!</f>
        <v>#REF!</v>
      </c>
      <c r="E76" s="30"/>
      <c r="F76" s="30"/>
      <c r="G76" s="30"/>
      <c r="H76" s="30"/>
      <c r="I76" s="31"/>
      <c r="J76" s="32">
        <f t="shared" si="1"/>
        <v>0</v>
      </c>
    </row>
    <row r="77" spans="1:10" s="5" customFormat="1" ht="18.75" customHeight="1" hidden="1">
      <c r="A77" s="79" t="s">
        <v>148</v>
      </c>
      <c r="B77" s="28" t="s">
        <v>101</v>
      </c>
      <c r="C77" s="26"/>
      <c r="D77" s="2" t="e">
        <f>C77*100/#REF!</f>
        <v>#REF!</v>
      </c>
      <c r="E77" s="3"/>
      <c r="F77" s="3"/>
      <c r="G77" s="3"/>
      <c r="H77" s="3"/>
      <c r="I77" s="4"/>
      <c r="J77" s="55">
        <f t="shared" si="1"/>
        <v>0</v>
      </c>
    </row>
    <row r="78" spans="1:10" s="5" customFormat="1" ht="24.75" customHeight="1" hidden="1">
      <c r="A78" s="79" t="s">
        <v>162</v>
      </c>
      <c r="B78" s="28" t="s">
        <v>102</v>
      </c>
      <c r="C78" s="26">
        <f>C79+C81</f>
        <v>0</v>
      </c>
      <c r="D78" s="29" t="e">
        <f>C78*100/#REF!</f>
        <v>#REF!</v>
      </c>
      <c r="E78" s="30"/>
      <c r="F78" s="30"/>
      <c r="G78" s="30"/>
      <c r="H78" s="30"/>
      <c r="I78" s="31"/>
      <c r="J78" s="32">
        <f t="shared" si="1"/>
        <v>0</v>
      </c>
    </row>
    <row r="79" spans="1:10" s="5" customFormat="1" ht="20.25" customHeight="1" hidden="1">
      <c r="A79" s="79" t="s">
        <v>163</v>
      </c>
      <c r="B79" s="28" t="s">
        <v>103</v>
      </c>
      <c r="C79" s="26">
        <f>C80</f>
        <v>0</v>
      </c>
      <c r="D79" s="29" t="e">
        <f>C79*100/#REF!</f>
        <v>#REF!</v>
      </c>
      <c r="E79" s="30"/>
      <c r="F79" s="30"/>
      <c r="G79" s="30"/>
      <c r="H79" s="30"/>
      <c r="I79" s="31"/>
      <c r="J79" s="32">
        <f t="shared" si="1"/>
        <v>0</v>
      </c>
    </row>
    <row r="80" spans="1:10" s="33" customFormat="1" ht="39.75" customHeight="1" hidden="1">
      <c r="A80" s="79" t="s">
        <v>270</v>
      </c>
      <c r="B80" s="28" t="s">
        <v>164</v>
      </c>
      <c r="C80" s="26"/>
      <c r="D80" s="2" t="e">
        <f>C80*100/#REF!</f>
        <v>#REF!</v>
      </c>
      <c r="E80" s="3"/>
      <c r="F80" s="3"/>
      <c r="G80" s="3"/>
      <c r="H80" s="3"/>
      <c r="I80" s="4"/>
      <c r="J80" s="55">
        <f t="shared" si="1"/>
        <v>0</v>
      </c>
    </row>
    <row r="81" spans="1:10" s="5" customFormat="1" ht="65.25" customHeight="1" hidden="1">
      <c r="A81" s="79" t="s">
        <v>165</v>
      </c>
      <c r="B81" s="28" t="s">
        <v>166</v>
      </c>
      <c r="C81" s="26">
        <f>C82</f>
        <v>0</v>
      </c>
      <c r="D81" s="36" t="e">
        <f>C81*100/#REF!</f>
        <v>#REF!</v>
      </c>
      <c r="E81" s="30"/>
      <c r="F81" s="30"/>
      <c r="G81" s="30"/>
      <c r="H81" s="30"/>
      <c r="I81" s="31"/>
      <c r="J81" s="32">
        <f t="shared" si="1"/>
        <v>0</v>
      </c>
    </row>
    <row r="82" spans="1:10" s="5" customFormat="1" ht="69" customHeight="1" hidden="1">
      <c r="A82" s="79" t="s">
        <v>271</v>
      </c>
      <c r="B82" s="28" t="s">
        <v>167</v>
      </c>
      <c r="C82" s="26"/>
      <c r="D82" s="36" t="e">
        <f>C82*100/#REF!</f>
        <v>#REF!</v>
      </c>
      <c r="E82" s="30"/>
      <c r="F82" s="30"/>
      <c r="G82" s="30"/>
      <c r="H82" s="30"/>
      <c r="I82" s="31"/>
      <c r="J82" s="32">
        <f t="shared" si="1"/>
        <v>0</v>
      </c>
    </row>
    <row r="83" spans="1:10" s="5" customFormat="1" ht="39.75" customHeight="1" hidden="1">
      <c r="A83" s="78" t="s">
        <v>104</v>
      </c>
      <c r="B83" s="25" t="s">
        <v>105</v>
      </c>
      <c r="C83" s="26">
        <f>C86+C97+C100+C85+C84+C96</f>
        <v>1220590</v>
      </c>
      <c r="D83" s="29" t="e">
        <f>C83*100/#REF!</f>
        <v>#REF!</v>
      </c>
      <c r="E83" s="30" t="e">
        <f>E86+E87+#REF!+E93+E98+E109</f>
        <v>#REF!</v>
      </c>
      <c r="F83" s="30" t="e">
        <f>F86+F87+#REF!+F93+F98+F109</f>
        <v>#REF!</v>
      </c>
      <c r="G83" s="30"/>
      <c r="H83" s="30" t="e">
        <f>H86+H87+#REF!+H93+H98+H109</f>
        <v>#REF!</v>
      </c>
      <c r="I83" s="31"/>
      <c r="J83" s="32" t="e">
        <f t="shared" si="1"/>
        <v>#REF!</v>
      </c>
    </row>
    <row r="84" spans="1:10" s="5" customFormat="1" ht="69.75" customHeight="1" hidden="1">
      <c r="A84" s="79" t="s">
        <v>545</v>
      </c>
      <c r="B84" s="28" t="s">
        <v>546</v>
      </c>
      <c r="C84" s="26">
        <v>296</v>
      </c>
      <c r="D84" s="29"/>
      <c r="E84" s="30"/>
      <c r="F84" s="30"/>
      <c r="G84" s="30"/>
      <c r="H84" s="30"/>
      <c r="I84" s="31"/>
      <c r="J84" s="32"/>
    </row>
    <row r="85" spans="1:10" s="5" customFormat="1" ht="39.75" customHeight="1" hidden="1">
      <c r="A85" s="79" t="s">
        <v>526</v>
      </c>
      <c r="B85" s="28" t="s">
        <v>527</v>
      </c>
      <c r="C85" s="26">
        <v>972</v>
      </c>
      <c r="D85" s="29"/>
      <c r="E85" s="30"/>
      <c r="F85" s="30"/>
      <c r="G85" s="30"/>
      <c r="H85" s="30"/>
      <c r="I85" s="31"/>
      <c r="J85" s="32"/>
    </row>
    <row r="86" spans="1:10" s="5" customFormat="1" ht="105.75" customHeight="1" hidden="1">
      <c r="A86" s="78" t="s">
        <v>106</v>
      </c>
      <c r="B86" s="25" t="s">
        <v>253</v>
      </c>
      <c r="C86" s="26">
        <f>C87+C92+C89+C91+C94+C95</f>
        <v>693516</v>
      </c>
      <c r="D86" s="36" t="e">
        <f>C86*100/#REF!</f>
        <v>#REF!</v>
      </c>
      <c r="E86" s="30"/>
      <c r="F86" s="30"/>
      <c r="G86" s="30"/>
      <c r="H86" s="30"/>
      <c r="I86" s="31"/>
      <c r="J86" s="32">
        <f t="shared" si="1"/>
        <v>0</v>
      </c>
    </row>
    <row r="87" spans="1:10" s="5" customFormat="1" ht="87" customHeight="1" hidden="1">
      <c r="A87" s="79" t="s">
        <v>107</v>
      </c>
      <c r="B87" s="28" t="s">
        <v>172</v>
      </c>
      <c r="C87" s="26">
        <f>C88</f>
        <v>530000</v>
      </c>
      <c r="D87" s="36" t="e">
        <f>C87*100/#REF!</f>
        <v>#REF!</v>
      </c>
      <c r="E87" s="30"/>
      <c r="F87" s="30"/>
      <c r="G87" s="30"/>
      <c r="H87" s="30"/>
      <c r="I87" s="31"/>
      <c r="J87" s="32">
        <f t="shared" si="1"/>
        <v>0</v>
      </c>
    </row>
    <row r="88" spans="1:10" s="33" customFormat="1" ht="87.75" customHeight="1" hidden="1">
      <c r="A88" s="79" t="s">
        <v>272</v>
      </c>
      <c r="B88" s="28" t="s">
        <v>173</v>
      </c>
      <c r="C88" s="26">
        <f>510000+20000</f>
        <v>530000</v>
      </c>
      <c r="D88" s="39" t="e">
        <f>C88*100/#REF!</f>
        <v>#REF!</v>
      </c>
      <c r="E88" s="3"/>
      <c r="F88" s="3"/>
      <c r="G88" s="3">
        <v>100</v>
      </c>
      <c r="H88" s="3"/>
      <c r="I88" s="4">
        <v>100</v>
      </c>
      <c r="J88" s="55">
        <f t="shared" si="1"/>
        <v>0</v>
      </c>
    </row>
    <row r="89" spans="1:10" s="5" customFormat="1" ht="83.25" customHeight="1" hidden="1">
      <c r="A89" s="79" t="s">
        <v>149</v>
      </c>
      <c r="B89" s="28" t="s">
        <v>254</v>
      </c>
      <c r="C89" s="26">
        <f>C90</f>
        <v>55500</v>
      </c>
      <c r="D89" s="29" t="e">
        <f>C89*100/#REF!</f>
        <v>#REF!</v>
      </c>
      <c r="E89" s="30"/>
      <c r="F89" s="30"/>
      <c r="G89" s="30"/>
      <c r="H89" s="30"/>
      <c r="I89" s="31">
        <v>100</v>
      </c>
      <c r="J89" s="32">
        <f>H89-F89</f>
        <v>0</v>
      </c>
    </row>
    <row r="90" spans="1:10" s="5" customFormat="1" ht="83.25" customHeight="1" hidden="1">
      <c r="A90" s="79" t="s">
        <v>150</v>
      </c>
      <c r="B90" s="28" t="s">
        <v>279</v>
      </c>
      <c r="C90" s="26">
        <v>55500</v>
      </c>
      <c r="D90" s="36" t="e">
        <f>C90*100/#REF!</f>
        <v>#REF!</v>
      </c>
      <c r="E90" s="30"/>
      <c r="F90" s="30"/>
      <c r="G90" s="30"/>
      <c r="H90" s="30"/>
      <c r="I90" s="31" t="s">
        <v>16</v>
      </c>
      <c r="J90" s="32">
        <f>H90-F90</f>
        <v>0</v>
      </c>
    </row>
    <row r="91" spans="1:10" s="5" customFormat="1" ht="83.25" customHeight="1" hidden="1">
      <c r="A91" s="79" t="s">
        <v>278</v>
      </c>
      <c r="B91" s="28" t="s">
        <v>280</v>
      </c>
      <c r="C91" s="26"/>
      <c r="D91" s="36"/>
      <c r="E91" s="30"/>
      <c r="F91" s="30"/>
      <c r="G91" s="30"/>
      <c r="H91" s="30"/>
      <c r="I91" s="31"/>
      <c r="J91" s="32"/>
    </row>
    <row r="92" spans="1:10" s="5" customFormat="1" ht="99.75" customHeight="1" hidden="1">
      <c r="A92" s="79" t="s">
        <v>108</v>
      </c>
      <c r="B92" s="28" t="s">
        <v>255</v>
      </c>
      <c r="C92" s="26">
        <f>C93</f>
        <v>5431</v>
      </c>
      <c r="D92" s="29" t="e">
        <f>C92*100/#REF!</f>
        <v>#REF!</v>
      </c>
      <c r="E92" s="30"/>
      <c r="F92" s="30"/>
      <c r="G92" s="30"/>
      <c r="H92" s="30"/>
      <c r="I92" s="31" t="s">
        <v>13</v>
      </c>
      <c r="J92" s="32">
        <f>H92-F92</f>
        <v>0</v>
      </c>
    </row>
    <row r="93" spans="1:10" s="5" customFormat="1" ht="79.5" customHeight="1" hidden="1">
      <c r="A93" s="79" t="s">
        <v>141</v>
      </c>
      <c r="B93" s="28" t="s">
        <v>256</v>
      </c>
      <c r="C93" s="26">
        <v>5431</v>
      </c>
      <c r="D93" s="29" t="e">
        <f>C93*100/#REF!</f>
        <v>#REF!</v>
      </c>
      <c r="E93" s="30"/>
      <c r="F93" s="30"/>
      <c r="G93" s="30"/>
      <c r="H93" s="30"/>
      <c r="I93" s="31"/>
      <c r="J93" s="32">
        <f>H93-F93</f>
        <v>0</v>
      </c>
    </row>
    <row r="94" spans="1:10" s="5" customFormat="1" ht="39" customHeight="1" hidden="1">
      <c r="A94" s="79" t="s">
        <v>500</v>
      </c>
      <c r="B94" s="28" t="s">
        <v>501</v>
      </c>
      <c r="C94" s="26">
        <f>85933+3500</f>
        <v>89433</v>
      </c>
      <c r="D94" s="29"/>
      <c r="E94" s="30"/>
      <c r="F94" s="30"/>
      <c r="G94" s="30"/>
      <c r="H94" s="30"/>
      <c r="I94" s="31"/>
      <c r="J94" s="32"/>
    </row>
    <row r="95" spans="1:10" s="5" customFormat="1" ht="81.75" customHeight="1" hidden="1">
      <c r="A95" s="79" t="s">
        <v>551</v>
      </c>
      <c r="B95" s="28" t="s">
        <v>552</v>
      </c>
      <c r="C95" s="26">
        <v>13152</v>
      </c>
      <c r="D95" s="29"/>
      <c r="E95" s="30"/>
      <c r="F95" s="30"/>
      <c r="G95" s="30"/>
      <c r="H95" s="30"/>
      <c r="I95" s="31"/>
      <c r="J95" s="32"/>
    </row>
    <row r="96" spans="1:10" s="5" customFormat="1" ht="96.75" customHeight="1" hidden="1">
      <c r="A96" s="79" t="s">
        <v>282</v>
      </c>
      <c r="B96" s="28" t="s">
        <v>283</v>
      </c>
      <c r="C96" s="26">
        <v>100</v>
      </c>
      <c r="D96" s="29"/>
      <c r="E96" s="30"/>
      <c r="F96" s="30"/>
      <c r="G96" s="30"/>
      <c r="H96" s="30"/>
      <c r="I96" s="31"/>
      <c r="J96" s="32"/>
    </row>
    <row r="97" spans="1:10" s="5" customFormat="1" ht="45.75" customHeight="1" hidden="1">
      <c r="A97" s="78" t="s">
        <v>109</v>
      </c>
      <c r="B97" s="25" t="s">
        <v>110</v>
      </c>
      <c r="C97" s="26">
        <f>C98</f>
        <v>0</v>
      </c>
      <c r="D97" s="29" t="e">
        <f>C97*100/#REF!</f>
        <v>#REF!</v>
      </c>
      <c r="E97" s="30"/>
      <c r="F97" s="30"/>
      <c r="G97" s="30"/>
      <c r="H97" s="30"/>
      <c r="I97" s="31"/>
      <c r="J97" s="32">
        <f>H97-F97</f>
        <v>0</v>
      </c>
    </row>
    <row r="98" spans="1:10" s="5" customFormat="1" ht="62.25" customHeight="1" hidden="1">
      <c r="A98" s="79" t="s">
        <v>111</v>
      </c>
      <c r="B98" s="28" t="s">
        <v>112</v>
      </c>
      <c r="C98" s="26">
        <f>C99</f>
        <v>0</v>
      </c>
      <c r="D98" s="29" t="e">
        <f>C98*100/#REF!</f>
        <v>#REF!</v>
      </c>
      <c r="E98" s="30"/>
      <c r="F98" s="30"/>
      <c r="G98" s="30"/>
      <c r="H98" s="30"/>
      <c r="I98" s="31"/>
      <c r="J98" s="32">
        <f>H98-F98</f>
        <v>0</v>
      </c>
    </row>
    <row r="99" spans="1:10" s="37" customFormat="1" ht="60" customHeight="1" hidden="1">
      <c r="A99" s="79" t="s">
        <v>142</v>
      </c>
      <c r="B99" s="28" t="s">
        <v>143</v>
      </c>
      <c r="C99" s="26"/>
      <c r="D99" s="29" t="e">
        <f>C99*100/#REF!</f>
        <v>#REF!</v>
      </c>
      <c r="E99" s="30"/>
      <c r="F99" s="30"/>
      <c r="G99" s="30"/>
      <c r="H99" s="30"/>
      <c r="I99" s="31"/>
      <c r="J99" s="32">
        <f>H99-F99</f>
        <v>0</v>
      </c>
    </row>
    <row r="100" spans="1:10" s="37" customFormat="1" ht="96.75" customHeight="1" hidden="1">
      <c r="A100" s="78" t="s">
        <v>195</v>
      </c>
      <c r="B100" s="25" t="s">
        <v>257</v>
      </c>
      <c r="C100" s="26">
        <f>C101+C102+C103+C104+C105+C106+C107+C108</f>
        <v>525706</v>
      </c>
      <c r="D100" s="29"/>
      <c r="E100" s="30"/>
      <c r="F100" s="30"/>
      <c r="G100" s="30"/>
      <c r="H100" s="30"/>
      <c r="I100" s="31"/>
      <c r="J100" s="32"/>
    </row>
    <row r="101" spans="1:10" s="37" customFormat="1" ht="100.5" customHeight="1" hidden="1">
      <c r="A101" s="79" t="s">
        <v>196</v>
      </c>
      <c r="B101" s="28" t="s">
        <v>284</v>
      </c>
      <c r="C101" s="26">
        <v>7724</v>
      </c>
      <c r="D101" s="29"/>
      <c r="E101" s="30"/>
      <c r="F101" s="30"/>
      <c r="G101" s="30"/>
      <c r="H101" s="30"/>
      <c r="I101" s="31"/>
      <c r="J101" s="32"/>
    </row>
    <row r="102" spans="1:10" s="37" customFormat="1" ht="102" customHeight="1" hidden="1">
      <c r="A102" s="79" t="s">
        <v>196</v>
      </c>
      <c r="B102" s="28" t="s">
        <v>285</v>
      </c>
      <c r="C102" s="26">
        <v>29000</v>
      </c>
      <c r="D102" s="29"/>
      <c r="E102" s="30"/>
      <c r="F102" s="30"/>
      <c r="G102" s="30"/>
      <c r="H102" s="30"/>
      <c r="I102" s="31"/>
      <c r="J102" s="32"/>
    </row>
    <row r="103" spans="1:10" s="37" customFormat="1" ht="102" customHeight="1" hidden="1">
      <c r="A103" s="79" t="s">
        <v>196</v>
      </c>
      <c r="B103" s="28" t="s">
        <v>286</v>
      </c>
      <c r="C103" s="26">
        <f>2723+254019</f>
        <v>256742</v>
      </c>
      <c r="D103" s="29"/>
      <c r="E103" s="30"/>
      <c r="F103" s="30"/>
      <c r="G103" s="30"/>
      <c r="H103" s="30"/>
      <c r="I103" s="31"/>
      <c r="J103" s="32"/>
    </row>
    <row r="104" spans="1:10" s="37" customFormat="1" ht="33.75" customHeight="1" hidden="1">
      <c r="A104" s="79" t="s">
        <v>287</v>
      </c>
      <c r="B104" s="28" t="s">
        <v>288</v>
      </c>
      <c r="C104" s="26">
        <f>27700+4696</f>
        <v>32396</v>
      </c>
      <c r="D104" s="29"/>
      <c r="E104" s="30"/>
      <c r="F104" s="30"/>
      <c r="G104" s="30"/>
      <c r="H104" s="30"/>
      <c r="I104" s="31"/>
      <c r="J104" s="32"/>
    </row>
    <row r="105" spans="1:10" s="37" customFormat="1" ht="42" customHeight="1" hidden="1">
      <c r="A105" s="79" t="s">
        <v>289</v>
      </c>
      <c r="B105" s="28" t="s">
        <v>395</v>
      </c>
      <c r="C105" s="26"/>
      <c r="D105" s="29"/>
      <c r="E105" s="30"/>
      <c r="F105" s="30"/>
      <c r="G105" s="30"/>
      <c r="H105" s="30"/>
      <c r="I105" s="31"/>
      <c r="J105" s="32"/>
    </row>
    <row r="106" spans="1:10" s="37" customFormat="1" ht="42.75" customHeight="1" hidden="1">
      <c r="A106" s="79" t="s">
        <v>290</v>
      </c>
      <c r="B106" s="28" t="s">
        <v>291</v>
      </c>
      <c r="C106" s="26">
        <v>6000</v>
      </c>
      <c r="D106" s="29"/>
      <c r="E106" s="30"/>
      <c r="F106" s="30"/>
      <c r="G106" s="30"/>
      <c r="H106" s="30"/>
      <c r="I106" s="31"/>
      <c r="J106" s="32"/>
    </row>
    <row r="107" spans="1:10" s="37" customFormat="1" ht="30.75" customHeight="1" hidden="1">
      <c r="A107" s="79" t="s">
        <v>397</v>
      </c>
      <c r="B107" s="28" t="s">
        <v>396</v>
      </c>
      <c r="C107" s="26">
        <f>55540+2104</f>
        <v>57644</v>
      </c>
      <c r="D107" s="29"/>
      <c r="E107" s="30"/>
      <c r="F107" s="30"/>
      <c r="G107" s="30"/>
      <c r="H107" s="30"/>
      <c r="I107" s="31"/>
      <c r="J107" s="32"/>
    </row>
    <row r="108" spans="1:10" s="37" customFormat="1" ht="42" customHeight="1" hidden="1">
      <c r="A108" s="79" t="s">
        <v>397</v>
      </c>
      <c r="B108" s="28" t="s">
        <v>395</v>
      </c>
      <c r="C108" s="26">
        <v>136200</v>
      </c>
      <c r="D108" s="29"/>
      <c r="E108" s="30"/>
      <c r="F108" s="30"/>
      <c r="G108" s="30"/>
      <c r="H108" s="30"/>
      <c r="I108" s="31"/>
      <c r="J108" s="32"/>
    </row>
    <row r="109" spans="1:10" s="37" customFormat="1" ht="22.5" customHeight="1" hidden="1">
      <c r="A109" s="78" t="s">
        <v>113</v>
      </c>
      <c r="B109" s="25" t="s">
        <v>114</v>
      </c>
      <c r="C109" s="26">
        <f>C110</f>
        <v>17471</v>
      </c>
      <c r="D109" s="29" t="e">
        <f>C109*100/#REF!</f>
        <v>#REF!</v>
      </c>
      <c r="E109" s="30" t="e">
        <f>E110+#REF!+#REF!</f>
        <v>#REF!</v>
      </c>
      <c r="F109" s="30" t="e">
        <f>F110+#REF!+#REF!</f>
        <v>#REF!</v>
      </c>
      <c r="G109" s="30"/>
      <c r="H109" s="30" t="e">
        <f>H110+#REF!+#REF!</f>
        <v>#REF!</v>
      </c>
      <c r="I109" s="31"/>
      <c r="J109" s="32" t="e">
        <f>H109-F109</f>
        <v>#REF!</v>
      </c>
    </row>
    <row r="110" spans="1:10" s="37" customFormat="1" ht="26.25" customHeight="1" hidden="1">
      <c r="A110" s="78" t="s">
        <v>115</v>
      </c>
      <c r="B110" s="25" t="s">
        <v>116</v>
      </c>
      <c r="C110" s="26">
        <v>17471</v>
      </c>
      <c r="D110" s="29" t="e">
        <f>C110*100/#REF!</f>
        <v>#REF!</v>
      </c>
      <c r="E110" s="30">
        <v>5000</v>
      </c>
      <c r="F110" s="30">
        <v>5000</v>
      </c>
      <c r="G110" s="30">
        <v>100</v>
      </c>
      <c r="H110" s="30">
        <v>5000</v>
      </c>
      <c r="I110" s="31" t="s">
        <v>17</v>
      </c>
      <c r="J110" s="32">
        <f>H110-F110</f>
        <v>0</v>
      </c>
    </row>
    <row r="111" spans="1:10" s="37" customFormat="1" ht="42" customHeight="1" hidden="1">
      <c r="A111" s="78" t="s">
        <v>117</v>
      </c>
      <c r="B111" s="25" t="s">
        <v>502</v>
      </c>
      <c r="C111" s="38">
        <f>C114+C116+C118+C112</f>
        <v>39985</v>
      </c>
      <c r="D111" s="29"/>
      <c r="E111" s="30"/>
      <c r="F111" s="30"/>
      <c r="G111" s="30"/>
      <c r="H111" s="30"/>
      <c r="I111" s="31"/>
      <c r="J111" s="32"/>
    </row>
    <row r="112" spans="1:10" s="37" customFormat="1" ht="42" customHeight="1" hidden="1">
      <c r="A112" s="81" t="s">
        <v>292</v>
      </c>
      <c r="B112" s="41" t="s">
        <v>293</v>
      </c>
      <c r="C112" s="38">
        <f>C113</f>
        <v>54</v>
      </c>
      <c r="D112" s="29"/>
      <c r="E112" s="30"/>
      <c r="F112" s="30"/>
      <c r="G112" s="30"/>
      <c r="H112" s="30"/>
      <c r="I112" s="31"/>
      <c r="J112" s="32"/>
    </row>
    <row r="113" spans="1:10" s="37" customFormat="1" ht="42" customHeight="1" hidden="1">
      <c r="A113" s="79" t="s">
        <v>294</v>
      </c>
      <c r="B113" s="28" t="s">
        <v>295</v>
      </c>
      <c r="C113" s="38">
        <v>54</v>
      </c>
      <c r="D113" s="29"/>
      <c r="E113" s="30"/>
      <c r="F113" s="30"/>
      <c r="G113" s="30"/>
      <c r="H113" s="30"/>
      <c r="I113" s="31"/>
      <c r="J113" s="32"/>
    </row>
    <row r="114" spans="1:10" s="40" customFormat="1" ht="33" customHeight="1" hidden="1">
      <c r="A114" s="78" t="s">
        <v>259</v>
      </c>
      <c r="B114" s="25" t="s">
        <v>273</v>
      </c>
      <c r="C114" s="38">
        <f>C115</f>
        <v>18533</v>
      </c>
      <c r="D114" s="39" t="e">
        <f>C114*100/#REF!</f>
        <v>#REF!</v>
      </c>
      <c r="E114" s="3"/>
      <c r="F114" s="3"/>
      <c r="G114" s="3"/>
      <c r="H114" s="3"/>
      <c r="I114" s="4"/>
      <c r="J114" s="55">
        <f>H114-F114</f>
        <v>0</v>
      </c>
    </row>
    <row r="115" spans="1:10" s="37" customFormat="1" ht="42" customHeight="1" hidden="1">
      <c r="A115" s="79" t="s">
        <v>260</v>
      </c>
      <c r="B115" s="28" t="s">
        <v>261</v>
      </c>
      <c r="C115" s="88">
        <v>18533</v>
      </c>
      <c r="D115" s="36" t="e">
        <f>C115*100/#REF!</f>
        <v>#REF!</v>
      </c>
      <c r="E115" s="30"/>
      <c r="F115" s="30"/>
      <c r="G115" s="30"/>
      <c r="H115" s="30"/>
      <c r="I115" s="31"/>
      <c r="J115" s="32">
        <f>H115-F115</f>
        <v>0</v>
      </c>
    </row>
    <row r="116" spans="1:10" s="37" customFormat="1" ht="42" customHeight="1" hidden="1">
      <c r="A116" s="78" t="s">
        <v>528</v>
      </c>
      <c r="B116" s="25" t="s">
        <v>529</v>
      </c>
      <c r="C116" s="26">
        <f>C117</f>
        <v>7269</v>
      </c>
      <c r="D116" s="36"/>
      <c r="E116" s="30"/>
      <c r="F116" s="30"/>
      <c r="G116" s="30"/>
      <c r="H116" s="30"/>
      <c r="I116" s="31"/>
      <c r="J116" s="32"/>
    </row>
    <row r="117" spans="1:10" s="40" customFormat="1" ht="43.5" customHeight="1" hidden="1">
      <c r="A117" s="79" t="s">
        <v>530</v>
      </c>
      <c r="B117" s="28" t="s">
        <v>531</v>
      </c>
      <c r="C117" s="88">
        <v>7269</v>
      </c>
      <c r="D117" s="2" t="e">
        <f>C117*100/#REF!</f>
        <v>#REF!</v>
      </c>
      <c r="E117" s="3"/>
      <c r="F117" s="3"/>
      <c r="G117" s="3"/>
      <c r="H117" s="3"/>
      <c r="I117" s="4"/>
      <c r="J117" s="55">
        <f>H117-F117</f>
        <v>0</v>
      </c>
    </row>
    <row r="118" spans="1:10" s="40" customFormat="1" ht="43.5" customHeight="1" hidden="1">
      <c r="A118" s="81" t="s">
        <v>547</v>
      </c>
      <c r="B118" s="41" t="s">
        <v>548</v>
      </c>
      <c r="C118" s="38">
        <f>C119</f>
        <v>14129</v>
      </c>
      <c r="D118" s="2"/>
      <c r="E118" s="3"/>
      <c r="F118" s="3"/>
      <c r="G118" s="3"/>
      <c r="H118" s="3"/>
      <c r="I118" s="4"/>
      <c r="J118" s="55"/>
    </row>
    <row r="119" spans="1:10" s="40" customFormat="1" ht="43.5" customHeight="1" hidden="1">
      <c r="A119" s="79" t="s">
        <v>549</v>
      </c>
      <c r="B119" s="28" t="s">
        <v>550</v>
      </c>
      <c r="C119" s="88">
        <v>14129</v>
      </c>
      <c r="D119" s="2"/>
      <c r="E119" s="3"/>
      <c r="F119" s="3"/>
      <c r="G119" s="3"/>
      <c r="H119" s="3"/>
      <c r="I119" s="4"/>
      <c r="J119" s="55"/>
    </row>
    <row r="120" spans="1:10" s="37" customFormat="1" ht="51" customHeight="1" hidden="1">
      <c r="A120" s="78" t="s">
        <v>118</v>
      </c>
      <c r="B120" s="25" t="s">
        <v>119</v>
      </c>
      <c r="C120" s="26">
        <f>C123+C121+C127+C132+C134</f>
        <v>187694</v>
      </c>
      <c r="D120" s="29" t="e">
        <f>C120*100/#REF!</f>
        <v>#REF!</v>
      </c>
      <c r="E120" s="30"/>
      <c r="F120" s="30"/>
      <c r="G120" s="30"/>
      <c r="H120" s="30"/>
      <c r="I120" s="31"/>
      <c r="J120" s="32">
        <f>H120-F120</f>
        <v>0</v>
      </c>
    </row>
    <row r="121" spans="1:10" s="37" customFormat="1" ht="28.5" customHeight="1" hidden="1">
      <c r="A121" s="78" t="s">
        <v>151</v>
      </c>
      <c r="B121" s="25" t="s">
        <v>152</v>
      </c>
      <c r="C121" s="26">
        <f>C122</f>
        <v>2012</v>
      </c>
      <c r="D121" s="36"/>
      <c r="E121" s="30"/>
      <c r="F121" s="30"/>
      <c r="G121" s="30"/>
      <c r="H121" s="30"/>
      <c r="I121" s="31"/>
      <c r="J121" s="32"/>
    </row>
    <row r="122" spans="1:10" s="37" customFormat="1" ht="36.75" customHeight="1" hidden="1">
      <c r="A122" s="80" t="s">
        <v>153</v>
      </c>
      <c r="B122" s="28" t="s">
        <v>168</v>
      </c>
      <c r="C122" s="88">
        <v>2012</v>
      </c>
      <c r="D122" s="36"/>
      <c r="E122" s="30"/>
      <c r="F122" s="30"/>
      <c r="G122" s="30"/>
      <c r="H122" s="30"/>
      <c r="I122" s="31"/>
      <c r="J122" s="32"/>
    </row>
    <row r="123" spans="1:10" s="37" customFormat="1" ht="95.25" customHeight="1" hidden="1">
      <c r="A123" s="78" t="s">
        <v>120</v>
      </c>
      <c r="B123" s="25" t="s">
        <v>507</v>
      </c>
      <c r="C123" s="26">
        <f>C124+C126</f>
        <v>26115</v>
      </c>
      <c r="D123" s="36"/>
      <c r="E123" s="30"/>
      <c r="F123" s="30"/>
      <c r="G123" s="30"/>
      <c r="H123" s="30"/>
      <c r="I123" s="31"/>
      <c r="J123" s="32"/>
    </row>
    <row r="124" spans="1:10" s="37" customFormat="1" ht="93.75" customHeight="1" hidden="1">
      <c r="A124" s="79" t="s">
        <v>274</v>
      </c>
      <c r="B124" s="28" t="s">
        <v>509</v>
      </c>
      <c r="C124" s="26">
        <f>C125</f>
        <v>26000</v>
      </c>
      <c r="D124" s="29" t="e">
        <f>C124*100/#REF!</f>
        <v>#REF!</v>
      </c>
      <c r="E124" s="30">
        <f>E125</f>
        <v>270300</v>
      </c>
      <c r="F124" s="30">
        <f>F125</f>
        <v>270300</v>
      </c>
      <c r="G124" s="30"/>
      <c r="H124" s="30">
        <f>H125</f>
        <v>270300</v>
      </c>
      <c r="I124" s="31"/>
      <c r="J124" s="32">
        <f>H124-F124</f>
        <v>0</v>
      </c>
    </row>
    <row r="125" spans="1:10" s="37" customFormat="1" ht="106.5" customHeight="1" hidden="1">
      <c r="A125" s="79" t="s">
        <v>275</v>
      </c>
      <c r="B125" s="28" t="s">
        <v>561</v>
      </c>
      <c r="C125" s="26">
        <v>26000</v>
      </c>
      <c r="D125" s="29" t="e">
        <f>C125*100/#REF!</f>
        <v>#REF!</v>
      </c>
      <c r="E125" s="30">
        <v>270300</v>
      </c>
      <c r="F125" s="30">
        <v>270300</v>
      </c>
      <c r="G125" s="30">
        <v>100</v>
      </c>
      <c r="H125" s="30">
        <v>270300</v>
      </c>
      <c r="I125" s="31"/>
      <c r="J125" s="32">
        <f>H125-F125</f>
        <v>0</v>
      </c>
    </row>
    <row r="126" spans="1:10" s="37" customFormat="1" ht="106.5" customHeight="1" hidden="1">
      <c r="A126" s="79" t="s">
        <v>510</v>
      </c>
      <c r="B126" s="28" t="s">
        <v>511</v>
      </c>
      <c r="C126" s="26">
        <v>115</v>
      </c>
      <c r="D126" s="29"/>
      <c r="E126" s="30"/>
      <c r="F126" s="30"/>
      <c r="G126" s="30"/>
      <c r="H126" s="30"/>
      <c r="I126" s="31"/>
      <c r="J126" s="32"/>
    </row>
    <row r="127" spans="1:10" s="37" customFormat="1" ht="48" customHeight="1" hidden="1">
      <c r="A127" s="81" t="s">
        <v>202</v>
      </c>
      <c r="B127" s="25" t="s">
        <v>508</v>
      </c>
      <c r="C127" s="38">
        <f>C128+C130</f>
        <v>66567</v>
      </c>
      <c r="D127" s="29"/>
      <c r="E127" s="30"/>
      <c r="F127" s="30"/>
      <c r="G127" s="30"/>
      <c r="H127" s="30"/>
      <c r="I127" s="31"/>
      <c r="J127" s="32"/>
    </row>
    <row r="128" spans="1:10" s="37" customFormat="1" ht="43.5" customHeight="1" hidden="1">
      <c r="A128" s="79" t="s">
        <v>203</v>
      </c>
      <c r="B128" s="28" t="s">
        <v>174</v>
      </c>
      <c r="C128" s="26">
        <f>C129</f>
        <v>60000</v>
      </c>
      <c r="D128" s="29"/>
      <c r="E128" s="30"/>
      <c r="F128" s="30"/>
      <c r="G128" s="30"/>
      <c r="H128" s="30"/>
      <c r="I128" s="31"/>
      <c r="J128" s="32"/>
    </row>
    <row r="129" spans="1:10" s="37" customFormat="1" ht="69.75" customHeight="1" hidden="1">
      <c r="A129" s="79" t="s">
        <v>204</v>
      </c>
      <c r="B129" s="28" t="s">
        <v>175</v>
      </c>
      <c r="C129" s="26">
        <f>20000+30000+10000</f>
        <v>60000</v>
      </c>
      <c r="D129" s="29"/>
      <c r="E129" s="30"/>
      <c r="F129" s="30"/>
      <c r="G129" s="30"/>
      <c r="H129" s="30"/>
      <c r="I129" s="31"/>
      <c r="J129" s="32"/>
    </row>
    <row r="130" spans="1:10" s="37" customFormat="1" ht="65.25" customHeight="1" hidden="1">
      <c r="A130" s="79" t="s">
        <v>205</v>
      </c>
      <c r="B130" s="28" t="s">
        <v>562</v>
      </c>
      <c r="C130" s="26">
        <f>C131</f>
        <v>6567</v>
      </c>
      <c r="D130" s="29"/>
      <c r="E130" s="30"/>
      <c r="F130" s="30"/>
      <c r="G130" s="30"/>
      <c r="H130" s="30"/>
      <c r="I130" s="31"/>
      <c r="J130" s="32"/>
    </row>
    <row r="131" spans="1:10" s="37" customFormat="1" ht="63" customHeight="1" hidden="1">
      <c r="A131" s="79" t="s">
        <v>206</v>
      </c>
      <c r="B131" s="28" t="s">
        <v>563</v>
      </c>
      <c r="C131" s="26">
        <f>6567</f>
        <v>6567</v>
      </c>
      <c r="D131" s="29"/>
      <c r="E131" s="30"/>
      <c r="F131" s="30"/>
      <c r="G131" s="30"/>
      <c r="H131" s="30"/>
      <c r="I131" s="31"/>
      <c r="J131" s="32"/>
    </row>
    <row r="132" spans="1:10" s="37" customFormat="1" ht="63" customHeight="1" hidden="1">
      <c r="A132" s="81" t="s">
        <v>532</v>
      </c>
      <c r="B132" s="25" t="s">
        <v>534</v>
      </c>
      <c r="C132" s="38">
        <f>C133</f>
        <v>13000</v>
      </c>
      <c r="D132" s="29"/>
      <c r="E132" s="30"/>
      <c r="F132" s="30"/>
      <c r="G132" s="30"/>
      <c r="H132" s="30"/>
      <c r="I132" s="31"/>
      <c r="J132" s="32"/>
    </row>
    <row r="133" spans="1:10" s="37" customFormat="1" ht="63" customHeight="1" hidden="1">
      <c r="A133" s="79" t="s">
        <v>535</v>
      </c>
      <c r="B133" s="28" t="s">
        <v>536</v>
      </c>
      <c r="C133" s="26">
        <f>9000+4000</f>
        <v>13000</v>
      </c>
      <c r="D133" s="29"/>
      <c r="E133" s="30"/>
      <c r="F133" s="30"/>
      <c r="G133" s="30"/>
      <c r="H133" s="30"/>
      <c r="I133" s="31"/>
      <c r="J133" s="32"/>
    </row>
    <row r="134" spans="1:10" s="37" customFormat="1" ht="63" customHeight="1" hidden="1">
      <c r="A134" s="79" t="s">
        <v>296</v>
      </c>
      <c r="B134" s="28" t="s">
        <v>297</v>
      </c>
      <c r="C134" s="26">
        <v>80000</v>
      </c>
      <c r="D134" s="29"/>
      <c r="E134" s="30"/>
      <c r="F134" s="30"/>
      <c r="G134" s="30"/>
      <c r="H134" s="30"/>
      <c r="I134" s="31"/>
      <c r="J134" s="32"/>
    </row>
    <row r="135" spans="1:10" s="37" customFormat="1" ht="27" customHeight="1" hidden="1">
      <c r="A135" s="78" t="s">
        <v>121</v>
      </c>
      <c r="B135" s="25" t="s">
        <v>122</v>
      </c>
      <c r="C135" s="26">
        <f>SUM(C136:C166)</f>
        <v>114107</v>
      </c>
      <c r="D135" s="29" t="e">
        <f>C135*100/#REF!</f>
        <v>#REF!</v>
      </c>
      <c r="E135" s="30"/>
      <c r="F135" s="30"/>
      <c r="G135" s="30"/>
      <c r="H135" s="30"/>
      <c r="I135" s="31"/>
      <c r="J135" s="32">
        <f aca="true" t="shared" si="2" ref="J135:J144">H135-F135</f>
        <v>0</v>
      </c>
    </row>
    <row r="136" spans="1:10" s="37" customFormat="1" ht="81" customHeight="1" hidden="1">
      <c r="A136" s="79" t="s">
        <v>298</v>
      </c>
      <c r="B136" s="28" t="s">
        <v>316</v>
      </c>
      <c r="C136" s="38">
        <v>227</v>
      </c>
      <c r="D136" s="29" t="e">
        <f>C136*100/#REF!</f>
        <v>#REF!</v>
      </c>
      <c r="E136" s="30"/>
      <c r="F136" s="30"/>
      <c r="G136" s="30"/>
      <c r="H136" s="30"/>
      <c r="I136" s="31"/>
      <c r="J136" s="32">
        <f t="shared" si="2"/>
        <v>0</v>
      </c>
    </row>
    <row r="137" spans="1:10" s="37" customFormat="1" ht="99.75" customHeight="1" hidden="1">
      <c r="A137" s="79" t="s">
        <v>299</v>
      </c>
      <c r="B137" s="28" t="s">
        <v>317</v>
      </c>
      <c r="C137" s="26">
        <v>1680</v>
      </c>
      <c r="D137" s="29" t="e">
        <f>C137*100/#REF!</f>
        <v>#REF!</v>
      </c>
      <c r="E137" s="30"/>
      <c r="F137" s="30"/>
      <c r="G137" s="30"/>
      <c r="H137" s="30"/>
      <c r="I137" s="31"/>
      <c r="J137" s="32">
        <f t="shared" si="2"/>
        <v>0</v>
      </c>
    </row>
    <row r="138" spans="1:10" s="37" customFormat="1" ht="82.5" customHeight="1" hidden="1">
      <c r="A138" s="79" t="s">
        <v>300</v>
      </c>
      <c r="B138" s="28" t="s">
        <v>318</v>
      </c>
      <c r="C138" s="26">
        <v>333</v>
      </c>
      <c r="D138" s="36" t="e">
        <f>C138*100/#REF!</f>
        <v>#REF!</v>
      </c>
      <c r="E138" s="30"/>
      <c r="F138" s="30"/>
      <c r="G138" s="30"/>
      <c r="H138" s="30"/>
      <c r="I138" s="31"/>
      <c r="J138" s="32">
        <f t="shared" si="2"/>
        <v>0</v>
      </c>
    </row>
    <row r="139" spans="1:10" s="37" customFormat="1" ht="64.5" customHeight="1" hidden="1">
      <c r="A139" s="79" t="s">
        <v>301</v>
      </c>
      <c r="B139" s="28" t="s">
        <v>319</v>
      </c>
      <c r="C139" s="26">
        <v>100</v>
      </c>
      <c r="D139" s="36" t="e">
        <f>C139*100/#REF!</f>
        <v>#REF!</v>
      </c>
      <c r="E139" s="30"/>
      <c r="F139" s="30"/>
      <c r="G139" s="30"/>
      <c r="H139" s="30"/>
      <c r="I139" s="31"/>
      <c r="J139" s="32">
        <f t="shared" si="2"/>
        <v>0</v>
      </c>
    </row>
    <row r="140" spans="1:10" s="37" customFormat="1" ht="64.5" customHeight="1" hidden="1">
      <c r="A140" s="79" t="s">
        <v>373</v>
      </c>
      <c r="B140" s="28" t="s">
        <v>374</v>
      </c>
      <c r="C140" s="26">
        <v>201</v>
      </c>
      <c r="D140" s="36" t="e">
        <f>C140*100/#REF!</f>
        <v>#REF!</v>
      </c>
      <c r="E140" s="30"/>
      <c r="F140" s="30"/>
      <c r="G140" s="30"/>
      <c r="H140" s="30"/>
      <c r="I140" s="31"/>
      <c r="J140" s="32"/>
    </row>
    <row r="141" spans="1:10" s="37" customFormat="1" ht="82.5" customHeight="1" hidden="1">
      <c r="A141" s="79" t="s">
        <v>404</v>
      </c>
      <c r="B141" s="28" t="s">
        <v>405</v>
      </c>
      <c r="C141" s="26">
        <v>35</v>
      </c>
      <c r="D141" s="36" t="e">
        <f>C141*100/#REF!</f>
        <v>#REF!</v>
      </c>
      <c r="E141" s="30"/>
      <c r="F141" s="30"/>
      <c r="G141" s="30"/>
      <c r="H141" s="30"/>
      <c r="I141" s="31"/>
      <c r="J141" s="32"/>
    </row>
    <row r="142" spans="1:10" s="37" customFormat="1" ht="64.5" customHeight="1" hidden="1">
      <c r="A142" s="79" t="s">
        <v>375</v>
      </c>
      <c r="B142" s="28" t="s">
        <v>376</v>
      </c>
      <c r="C142" s="26">
        <v>200</v>
      </c>
      <c r="D142" s="36" t="e">
        <f>C142*100/#REF!</f>
        <v>#REF!</v>
      </c>
      <c r="E142" s="30"/>
      <c r="F142" s="30"/>
      <c r="G142" s="30"/>
      <c r="H142" s="30"/>
      <c r="I142" s="31"/>
      <c r="J142" s="32"/>
    </row>
    <row r="143" spans="1:10" s="37" customFormat="1" ht="64.5" customHeight="1" hidden="1">
      <c r="A143" s="79" t="s">
        <v>377</v>
      </c>
      <c r="B143" s="28" t="s">
        <v>378</v>
      </c>
      <c r="C143" s="26">
        <v>50</v>
      </c>
      <c r="D143" s="36" t="e">
        <f>C143*100/#REF!</f>
        <v>#REF!</v>
      </c>
      <c r="E143" s="30"/>
      <c r="F143" s="30"/>
      <c r="G143" s="30"/>
      <c r="H143" s="30"/>
      <c r="I143" s="31"/>
      <c r="J143" s="32"/>
    </row>
    <row r="144" spans="1:10" s="37" customFormat="1" ht="81" customHeight="1" hidden="1">
      <c r="A144" s="79" t="s">
        <v>302</v>
      </c>
      <c r="B144" s="28" t="s">
        <v>320</v>
      </c>
      <c r="C144" s="26"/>
      <c r="D144" s="29" t="e">
        <f>C144*100/#REF!</f>
        <v>#REF!</v>
      </c>
      <c r="E144" s="30"/>
      <c r="F144" s="30"/>
      <c r="G144" s="30"/>
      <c r="H144" s="30"/>
      <c r="I144" s="31"/>
      <c r="J144" s="32">
        <f t="shared" si="2"/>
        <v>0</v>
      </c>
    </row>
    <row r="145" spans="1:10" s="37" customFormat="1" ht="81" customHeight="1" hidden="1">
      <c r="A145" s="79" t="s">
        <v>379</v>
      </c>
      <c r="B145" s="28" t="s">
        <v>380</v>
      </c>
      <c r="C145" s="26">
        <v>200</v>
      </c>
      <c r="D145" s="29"/>
      <c r="E145" s="30"/>
      <c r="F145" s="30"/>
      <c r="G145" s="30"/>
      <c r="H145" s="30"/>
      <c r="I145" s="31"/>
      <c r="J145" s="32"/>
    </row>
    <row r="146" spans="1:10" s="37" customFormat="1" ht="98.25" customHeight="1" hidden="1">
      <c r="A146" s="79" t="s">
        <v>381</v>
      </c>
      <c r="B146" s="28" t="s">
        <v>382</v>
      </c>
      <c r="C146" s="26">
        <v>3101</v>
      </c>
      <c r="D146" s="29"/>
      <c r="E146" s="30"/>
      <c r="F146" s="30"/>
      <c r="G146" s="30"/>
      <c r="H146" s="30"/>
      <c r="I146" s="31"/>
      <c r="J146" s="32"/>
    </row>
    <row r="147" spans="1:10" s="37" customFormat="1" ht="117" customHeight="1" hidden="1">
      <c r="A147" s="79" t="s">
        <v>383</v>
      </c>
      <c r="B147" s="28" t="s">
        <v>384</v>
      </c>
      <c r="C147" s="26">
        <v>900</v>
      </c>
      <c r="D147" s="29"/>
      <c r="E147" s="30"/>
      <c r="F147" s="30"/>
      <c r="G147" s="30"/>
      <c r="H147" s="30"/>
      <c r="I147" s="31"/>
      <c r="J147" s="32"/>
    </row>
    <row r="148" spans="1:10" s="37" customFormat="1" ht="98.25" customHeight="1" hidden="1">
      <c r="A148" s="79" t="s">
        <v>303</v>
      </c>
      <c r="B148" s="28" t="s">
        <v>321</v>
      </c>
      <c r="C148" s="26">
        <v>27</v>
      </c>
      <c r="D148" s="29" t="e">
        <f>C148*100/#REF!</f>
        <v>#REF!</v>
      </c>
      <c r="E148" s="30"/>
      <c r="F148" s="30"/>
      <c r="G148" s="30"/>
      <c r="H148" s="30"/>
      <c r="I148" s="31"/>
      <c r="J148" s="32"/>
    </row>
    <row r="149" spans="1:10" s="37" customFormat="1" ht="213.75" customHeight="1" hidden="1">
      <c r="A149" s="79" t="s">
        <v>304</v>
      </c>
      <c r="B149" s="28" t="s">
        <v>333</v>
      </c>
      <c r="C149" s="26">
        <v>17</v>
      </c>
      <c r="D149" s="29" t="e">
        <f>C149*100/#REF!</f>
        <v>#REF!</v>
      </c>
      <c r="E149" s="30"/>
      <c r="F149" s="30"/>
      <c r="G149" s="30"/>
      <c r="H149" s="30"/>
      <c r="I149" s="31"/>
      <c r="J149" s="32"/>
    </row>
    <row r="150" spans="1:10" s="37" customFormat="1" ht="100.5" customHeight="1" hidden="1">
      <c r="A150" s="79" t="s">
        <v>385</v>
      </c>
      <c r="B150" s="28" t="s">
        <v>386</v>
      </c>
      <c r="C150" s="26">
        <v>151</v>
      </c>
      <c r="D150" s="29"/>
      <c r="E150" s="30"/>
      <c r="F150" s="30"/>
      <c r="G150" s="30"/>
      <c r="H150" s="30"/>
      <c r="I150" s="31"/>
      <c r="J150" s="32"/>
    </row>
    <row r="151" spans="1:10" s="37" customFormat="1" ht="79.5" customHeight="1" hidden="1">
      <c r="A151" s="79" t="s">
        <v>305</v>
      </c>
      <c r="B151" s="28" t="s">
        <v>322</v>
      </c>
      <c r="C151" s="26">
        <v>3019</v>
      </c>
      <c r="D151" s="29" t="e">
        <f>C151*100/#REF!</f>
        <v>#REF!</v>
      </c>
      <c r="E151" s="30"/>
      <c r="F151" s="30"/>
      <c r="G151" s="30"/>
      <c r="H151" s="30"/>
      <c r="I151" s="31"/>
      <c r="J151" s="32"/>
    </row>
    <row r="152" spans="1:10" s="37" customFormat="1" ht="63.75" customHeight="1" hidden="1">
      <c r="A152" s="79" t="s">
        <v>306</v>
      </c>
      <c r="B152" s="28" t="s">
        <v>323</v>
      </c>
      <c r="C152" s="26">
        <v>2</v>
      </c>
      <c r="D152" s="29" t="e">
        <f>C152*100/#REF!</f>
        <v>#REF!</v>
      </c>
      <c r="E152" s="30"/>
      <c r="F152" s="30"/>
      <c r="G152" s="30"/>
      <c r="H152" s="30"/>
      <c r="I152" s="31"/>
      <c r="J152" s="32">
        <f>H152-F152</f>
        <v>0</v>
      </c>
    </row>
    <row r="153" spans="1:10" s="37" customFormat="1" ht="80.25" customHeight="1" hidden="1">
      <c r="A153" s="79" t="s">
        <v>307</v>
      </c>
      <c r="B153" s="28" t="s">
        <v>324</v>
      </c>
      <c r="C153" s="26">
        <v>8160</v>
      </c>
      <c r="D153" s="29" t="e">
        <f>C153*100/#REF!</f>
        <v>#REF!</v>
      </c>
      <c r="E153" s="30"/>
      <c r="F153" s="30"/>
      <c r="G153" s="30"/>
      <c r="H153" s="30"/>
      <c r="I153" s="31"/>
      <c r="J153" s="32">
        <f>H153-F153</f>
        <v>0</v>
      </c>
    </row>
    <row r="154" spans="1:10" s="37" customFormat="1" ht="80.25" customHeight="1" hidden="1">
      <c r="A154" s="79" t="s">
        <v>406</v>
      </c>
      <c r="B154" s="28" t="s">
        <v>407</v>
      </c>
      <c r="C154" s="26">
        <v>10</v>
      </c>
      <c r="D154" s="29" t="e">
        <f>C154*100/#REF!</f>
        <v>#REF!</v>
      </c>
      <c r="E154" s="30"/>
      <c r="F154" s="30"/>
      <c r="G154" s="30"/>
      <c r="H154" s="30"/>
      <c r="I154" s="31"/>
      <c r="J154" s="32"/>
    </row>
    <row r="155" spans="1:10" s="37" customFormat="1" ht="63.75" customHeight="1" hidden="1">
      <c r="A155" s="79" t="s">
        <v>308</v>
      </c>
      <c r="B155" s="28" t="s">
        <v>325</v>
      </c>
      <c r="C155" s="26">
        <v>80203</v>
      </c>
      <c r="D155" s="29" t="e">
        <f>C155*100/#REF!</f>
        <v>#REF!</v>
      </c>
      <c r="E155" s="30"/>
      <c r="F155" s="30"/>
      <c r="G155" s="30"/>
      <c r="H155" s="30"/>
      <c r="I155" s="31"/>
      <c r="J155" s="32"/>
    </row>
    <row r="156" spans="1:10" s="37" customFormat="1" ht="84" customHeight="1" hidden="1">
      <c r="A156" s="79" t="s">
        <v>309</v>
      </c>
      <c r="B156" s="28" t="s">
        <v>326</v>
      </c>
      <c r="C156" s="26">
        <v>4879</v>
      </c>
      <c r="D156" s="29" t="e">
        <f>C156*100/#REF!</f>
        <v>#REF!</v>
      </c>
      <c r="E156" s="30"/>
      <c r="F156" s="30"/>
      <c r="G156" s="30"/>
      <c r="H156" s="30"/>
      <c r="I156" s="31"/>
      <c r="J156" s="32"/>
    </row>
    <row r="157" spans="1:10" s="37" customFormat="1" ht="75.75" customHeight="1" hidden="1">
      <c r="A157" s="79" t="s">
        <v>310</v>
      </c>
      <c r="B157" s="28" t="s">
        <v>327</v>
      </c>
      <c r="C157" s="38">
        <v>4040</v>
      </c>
      <c r="D157" s="29" t="e">
        <f>C157*100/#REF!</f>
        <v>#REF!</v>
      </c>
      <c r="E157" s="30"/>
      <c r="F157" s="30"/>
      <c r="G157" s="30"/>
      <c r="H157" s="30"/>
      <c r="I157" s="31"/>
      <c r="J157" s="32"/>
    </row>
    <row r="158" spans="1:10" s="37" customFormat="1" ht="60.75" customHeight="1" hidden="1">
      <c r="A158" s="79" t="s">
        <v>311</v>
      </c>
      <c r="B158" s="28" t="s">
        <v>328</v>
      </c>
      <c r="C158" s="26">
        <v>60</v>
      </c>
      <c r="D158" s="29" t="e">
        <f>C158*100/#REF!</f>
        <v>#REF!</v>
      </c>
      <c r="E158" s="30"/>
      <c r="F158" s="30"/>
      <c r="G158" s="30"/>
      <c r="H158" s="30"/>
      <c r="I158" s="31"/>
      <c r="J158" s="32"/>
    </row>
    <row r="159" spans="1:10" s="37" customFormat="1" ht="73.5" customHeight="1" hidden="1">
      <c r="A159" s="79" t="s">
        <v>387</v>
      </c>
      <c r="B159" s="28" t="s">
        <v>388</v>
      </c>
      <c r="C159" s="26"/>
      <c r="D159" s="29"/>
      <c r="E159" s="30"/>
      <c r="F159" s="30"/>
      <c r="G159" s="30"/>
      <c r="H159" s="30"/>
      <c r="I159" s="31"/>
      <c r="J159" s="32"/>
    </row>
    <row r="160" spans="1:10" s="37" customFormat="1" ht="160.5" customHeight="1" hidden="1">
      <c r="A160" s="79" t="s">
        <v>312</v>
      </c>
      <c r="B160" s="28" t="s">
        <v>329</v>
      </c>
      <c r="C160" s="26">
        <v>22</v>
      </c>
      <c r="D160" s="29"/>
      <c r="E160" s="30"/>
      <c r="F160" s="30"/>
      <c r="G160" s="30"/>
      <c r="H160" s="30"/>
      <c r="I160" s="31"/>
      <c r="J160" s="32"/>
    </row>
    <row r="161" spans="1:10" s="37" customFormat="1" ht="138.75" customHeight="1" hidden="1">
      <c r="A161" s="79" t="s">
        <v>313</v>
      </c>
      <c r="B161" s="28" t="s">
        <v>330</v>
      </c>
      <c r="C161" s="26"/>
      <c r="D161" s="29"/>
      <c r="E161" s="30"/>
      <c r="F161" s="30"/>
      <c r="G161" s="30"/>
      <c r="H161" s="30"/>
      <c r="I161" s="31"/>
      <c r="J161" s="32"/>
    </row>
    <row r="162" spans="1:10" s="37" customFormat="1" ht="138.75" customHeight="1" hidden="1">
      <c r="A162" s="79" t="s">
        <v>389</v>
      </c>
      <c r="B162" s="28" t="s">
        <v>390</v>
      </c>
      <c r="C162" s="26">
        <v>5697</v>
      </c>
      <c r="D162" s="29"/>
      <c r="E162" s="30"/>
      <c r="F162" s="30"/>
      <c r="G162" s="30"/>
      <c r="H162" s="30"/>
      <c r="I162" s="31"/>
      <c r="J162" s="32"/>
    </row>
    <row r="163" spans="1:10" s="37" customFormat="1" ht="93.75" customHeight="1" hidden="1">
      <c r="A163" s="79" t="s">
        <v>391</v>
      </c>
      <c r="B163" s="28" t="s">
        <v>392</v>
      </c>
      <c r="C163" s="26"/>
      <c r="D163" s="29"/>
      <c r="E163" s="30"/>
      <c r="F163" s="30"/>
      <c r="G163" s="30"/>
      <c r="H163" s="30"/>
      <c r="I163" s="31"/>
      <c r="J163" s="32"/>
    </row>
    <row r="164" spans="1:10" s="37" customFormat="1" ht="78" customHeight="1" hidden="1">
      <c r="A164" s="79" t="s">
        <v>408</v>
      </c>
      <c r="B164" s="28" t="s">
        <v>409</v>
      </c>
      <c r="C164" s="26">
        <v>670</v>
      </c>
      <c r="D164" s="29"/>
      <c r="E164" s="30"/>
      <c r="F164" s="30"/>
      <c r="G164" s="30"/>
      <c r="H164" s="30"/>
      <c r="I164" s="31"/>
      <c r="J164" s="32"/>
    </row>
    <row r="165" spans="1:10" s="37" customFormat="1" ht="97.5" customHeight="1" hidden="1">
      <c r="A165" s="79" t="s">
        <v>314</v>
      </c>
      <c r="B165" s="28" t="s">
        <v>331</v>
      </c>
      <c r="C165" s="26"/>
      <c r="D165" s="29"/>
      <c r="E165" s="30"/>
      <c r="F165" s="30"/>
      <c r="G165" s="30"/>
      <c r="H165" s="30"/>
      <c r="I165" s="31"/>
      <c r="J165" s="32"/>
    </row>
    <row r="166" spans="1:10" s="37" customFormat="1" ht="65.25" customHeight="1" hidden="1">
      <c r="A166" s="79" t="s">
        <v>315</v>
      </c>
      <c r="B166" s="28" t="s">
        <v>332</v>
      </c>
      <c r="C166" s="26">
        <v>123</v>
      </c>
      <c r="D166" s="36" t="e">
        <f>C166*100/#REF!</f>
        <v>#REF!</v>
      </c>
      <c r="E166" s="30" t="e">
        <f>#REF!+#REF!</f>
        <v>#REF!</v>
      </c>
      <c r="F166" s="30" t="e">
        <f>#REF!+#REF!</f>
        <v>#REF!</v>
      </c>
      <c r="G166" s="30"/>
      <c r="H166" s="30" t="e">
        <f>#REF!+#REF!</f>
        <v>#REF!</v>
      </c>
      <c r="I166" s="31"/>
      <c r="J166" s="32" t="e">
        <f>H166-F166</f>
        <v>#REF!</v>
      </c>
    </row>
    <row r="167" spans="1:10" s="37" customFormat="1" ht="23.25" customHeight="1" hidden="1">
      <c r="A167" s="78" t="s">
        <v>123</v>
      </c>
      <c r="B167" s="25" t="s">
        <v>124</v>
      </c>
      <c r="C167" s="122">
        <f>C169</f>
        <v>176.7</v>
      </c>
      <c r="D167" s="36" t="e">
        <f>C167*100/#REF!</f>
        <v>#REF!</v>
      </c>
      <c r="E167" s="30"/>
      <c r="F167" s="30"/>
      <c r="G167" s="30"/>
      <c r="H167" s="30"/>
      <c r="I167" s="31"/>
      <c r="J167" s="32">
        <f>H167-F167</f>
        <v>0</v>
      </c>
    </row>
    <row r="168" spans="1:10" s="37" customFormat="1" ht="27" customHeight="1" hidden="1">
      <c r="A168" s="78" t="s">
        <v>125</v>
      </c>
      <c r="B168" s="25" t="s">
        <v>126</v>
      </c>
      <c r="C168" s="122">
        <f>C169</f>
        <v>176.7</v>
      </c>
      <c r="D168" s="36" t="e">
        <f>C168*100/#REF!</f>
        <v>#REF!</v>
      </c>
      <c r="E168" s="30"/>
      <c r="F168" s="30"/>
      <c r="G168" s="30"/>
      <c r="H168" s="30"/>
      <c r="I168" s="31"/>
      <c r="J168" s="32">
        <f>H168-F168</f>
        <v>0</v>
      </c>
    </row>
    <row r="169" spans="1:10" s="40" customFormat="1" ht="21" customHeight="1" hidden="1">
      <c r="A169" s="79" t="s">
        <v>393</v>
      </c>
      <c r="B169" s="28" t="s">
        <v>394</v>
      </c>
      <c r="C169" s="122">
        <v>176.7</v>
      </c>
      <c r="D169" s="39" t="e">
        <f>C169*100/#REF!</f>
        <v>#REF!</v>
      </c>
      <c r="E169" s="3"/>
      <c r="F169" s="3"/>
      <c r="G169" s="3"/>
      <c r="H169" s="3"/>
      <c r="I169" s="4"/>
      <c r="J169" s="55">
        <f>H169-F169</f>
        <v>0</v>
      </c>
    </row>
    <row r="170" spans="1:3" ht="23.25" customHeight="1" hidden="1">
      <c r="A170" s="82"/>
      <c r="B170" s="1" t="s">
        <v>201</v>
      </c>
      <c r="C170" s="11">
        <f>C12</f>
        <v>11560307.7</v>
      </c>
    </row>
    <row r="171" spans="1:3" ht="24.75" customHeight="1">
      <c r="A171" s="82" t="s">
        <v>367</v>
      </c>
      <c r="B171" s="49" t="s">
        <v>366</v>
      </c>
      <c r="C171" s="94">
        <f>C172+C295</f>
        <v>22180408.645850003</v>
      </c>
    </row>
    <row r="172" spans="1:11" ht="42" customHeight="1">
      <c r="A172" s="82" t="s">
        <v>169</v>
      </c>
      <c r="B172" s="49" t="s">
        <v>481</v>
      </c>
      <c r="C172" s="94">
        <f>C174</f>
        <v>22180339.645850003</v>
      </c>
      <c r="K172" s="99"/>
    </row>
    <row r="173" spans="1:3" ht="24.75" customHeight="1">
      <c r="A173" s="82"/>
      <c r="B173" s="49" t="s">
        <v>519</v>
      </c>
      <c r="C173" s="76"/>
    </row>
    <row r="174" spans="1:12" ht="44.25" customHeight="1">
      <c r="A174" s="83" t="s">
        <v>169</v>
      </c>
      <c r="B174" s="25" t="s">
        <v>170</v>
      </c>
      <c r="C174" s="86">
        <f>C177+C269+C282</f>
        <v>22180339.645850003</v>
      </c>
      <c r="L174" s="99">
        <f>L177+L269</f>
        <v>6506136.062380002</v>
      </c>
    </row>
    <row r="175" spans="1:3" ht="27" customHeight="1" hidden="1">
      <c r="A175" s="10" t="s">
        <v>537</v>
      </c>
      <c r="B175" s="49" t="s">
        <v>520</v>
      </c>
      <c r="C175" s="84">
        <f>C176</f>
        <v>0</v>
      </c>
    </row>
    <row r="176" spans="1:3" ht="42.75" customHeight="1" hidden="1">
      <c r="A176" s="8" t="s">
        <v>538</v>
      </c>
      <c r="B176" s="7" t="s">
        <v>258</v>
      </c>
      <c r="C176" s="85"/>
    </row>
    <row r="177" spans="1:12" ht="42.75" customHeight="1">
      <c r="A177" s="82" t="s">
        <v>539</v>
      </c>
      <c r="B177" s="49" t="s">
        <v>522</v>
      </c>
      <c r="C177" s="94">
        <f>C178+C179+C180+C181+C182+C186+C187+C191+C192+C193+C194+C195+C197+C201+C207+C209+C243+C246+C247+C248+C249+C250+C251+C252+C255+C256+C258+C264+C265+C266+C267+C268</f>
        <v>13919346.345850002</v>
      </c>
      <c r="K177" s="97">
        <v>7417207.98347</v>
      </c>
      <c r="L177" s="99">
        <f>C177-K177</f>
        <v>6502138.362380002</v>
      </c>
    </row>
    <row r="178" spans="2:5" s="90" customFormat="1" ht="92.25" customHeight="1" hidden="1">
      <c r="B178" s="91" t="s">
        <v>336</v>
      </c>
      <c r="C178" s="92">
        <v>58892</v>
      </c>
      <c r="D178" s="92">
        <v>61248</v>
      </c>
      <c r="E178" s="92">
        <v>63698</v>
      </c>
    </row>
    <row r="179" spans="2:5" s="90" customFormat="1" ht="57.75" customHeight="1" hidden="1">
      <c r="B179" s="91" t="s">
        <v>423</v>
      </c>
      <c r="C179" s="92">
        <v>11436</v>
      </c>
      <c r="D179" s="92">
        <v>11794.9</v>
      </c>
      <c r="E179" s="92">
        <v>10587</v>
      </c>
    </row>
    <row r="180" spans="2:5" s="90" customFormat="1" ht="57" customHeight="1" hidden="1">
      <c r="B180" s="91" t="s">
        <v>553</v>
      </c>
      <c r="C180" s="92">
        <v>62175</v>
      </c>
      <c r="D180" s="92">
        <v>64852.3</v>
      </c>
      <c r="E180" s="92">
        <v>67643.3</v>
      </c>
    </row>
    <row r="181" spans="2:5" s="90" customFormat="1" ht="79.5" customHeight="1" hidden="1">
      <c r="B181" s="91" t="s">
        <v>424</v>
      </c>
      <c r="C181" s="92">
        <v>497065.6</v>
      </c>
      <c r="D181" s="92">
        <v>502397.5</v>
      </c>
      <c r="E181" s="92">
        <v>517576.1</v>
      </c>
    </row>
    <row r="182" spans="2:5" s="90" customFormat="1" ht="66" customHeight="1" hidden="1">
      <c r="B182" s="91" t="s">
        <v>337</v>
      </c>
      <c r="C182" s="92">
        <v>600</v>
      </c>
      <c r="D182" s="92">
        <v>600</v>
      </c>
      <c r="E182" s="92">
        <v>600</v>
      </c>
    </row>
    <row r="183" spans="2:5" s="90" customFormat="1" ht="66" customHeight="1" hidden="1">
      <c r="B183" s="91" t="s">
        <v>337</v>
      </c>
      <c r="C183" s="92"/>
      <c r="D183" s="92"/>
      <c r="E183" s="92"/>
    </row>
    <row r="184" spans="2:5" s="90" customFormat="1" ht="66" customHeight="1" hidden="1">
      <c r="B184" s="91" t="s">
        <v>337</v>
      </c>
      <c r="C184" s="92"/>
      <c r="D184" s="92"/>
      <c r="E184" s="92"/>
    </row>
    <row r="185" spans="2:5" s="90" customFormat="1" ht="79.5" customHeight="1" hidden="1">
      <c r="B185" s="91" t="s">
        <v>425</v>
      </c>
      <c r="C185" s="105"/>
      <c r="D185" s="105"/>
      <c r="E185" s="105"/>
    </row>
    <row r="186" spans="2:5" s="90" customFormat="1" ht="95.25" customHeight="1" hidden="1">
      <c r="B186" s="91" t="s">
        <v>426</v>
      </c>
      <c r="C186" s="106">
        <v>18679.9284</v>
      </c>
      <c r="D186" s="106">
        <v>25304.01976</v>
      </c>
      <c r="E186" s="106">
        <v>24942.79816</v>
      </c>
    </row>
    <row r="187" spans="2:5" s="90" customFormat="1" ht="75" customHeight="1" hidden="1">
      <c r="B187" s="91" t="s">
        <v>338</v>
      </c>
      <c r="C187" s="92">
        <f>C189+C190</f>
        <v>867960.5</v>
      </c>
      <c r="D187" s="92">
        <f>D189+D190</f>
        <v>341162.3</v>
      </c>
      <c r="E187" s="92">
        <f>E189+E190</f>
        <v>246227.1</v>
      </c>
    </row>
    <row r="188" spans="2:5" s="107" customFormat="1" ht="22.5" customHeight="1" hidden="1">
      <c r="B188" s="108" t="s">
        <v>427</v>
      </c>
      <c r="C188" s="109"/>
      <c r="D188" s="110"/>
      <c r="E188" s="109"/>
    </row>
    <row r="189" spans="2:5" s="107" customFormat="1" ht="75" customHeight="1" hidden="1">
      <c r="B189" s="108" t="s">
        <v>338</v>
      </c>
      <c r="C189" s="124">
        <f>342831.6+525128.9</f>
        <v>867960.5</v>
      </c>
      <c r="D189" s="109">
        <v>341162.3</v>
      </c>
      <c r="E189" s="109">
        <v>246227.1</v>
      </c>
    </row>
    <row r="190" spans="2:5" s="107" customFormat="1" ht="96.75" customHeight="1" hidden="1">
      <c r="B190" s="108" t="s">
        <v>428</v>
      </c>
      <c r="C190" s="109"/>
      <c r="D190" s="110"/>
      <c r="E190" s="109"/>
    </row>
    <row r="191" spans="2:5" s="90" customFormat="1" ht="81" customHeight="1" hidden="1">
      <c r="B191" s="91" t="s">
        <v>429</v>
      </c>
      <c r="C191" s="92">
        <f>2299531.1+820389</f>
        <v>3119920.1</v>
      </c>
      <c r="D191" s="92">
        <v>1777719</v>
      </c>
      <c r="E191" s="92">
        <v>1777719</v>
      </c>
    </row>
    <row r="192" spans="2:5" s="90" customFormat="1" ht="98.25" customHeight="1" hidden="1">
      <c r="B192" s="91" t="s">
        <v>339</v>
      </c>
      <c r="C192" s="92">
        <f>985442.1+457167.1</f>
        <v>1442609.2</v>
      </c>
      <c r="D192" s="92">
        <v>500000</v>
      </c>
      <c r="E192" s="92">
        <v>500000</v>
      </c>
    </row>
    <row r="193" spans="2:5" s="90" customFormat="1" ht="90" customHeight="1" hidden="1">
      <c r="B193" s="91" t="s">
        <v>430</v>
      </c>
      <c r="C193" s="92">
        <f>14787.9-10000</f>
        <v>4787.9</v>
      </c>
      <c r="D193" s="111"/>
      <c r="E193" s="92"/>
    </row>
    <row r="194" spans="2:5" s="90" customFormat="1" ht="90" customHeight="1" hidden="1">
      <c r="B194" s="91" t="s">
        <v>431</v>
      </c>
      <c r="C194" s="92">
        <f>43233.4-13791.4</f>
        <v>29442</v>
      </c>
      <c r="D194" s="92">
        <v>1944.1</v>
      </c>
      <c r="E194" s="92"/>
    </row>
    <row r="195" spans="2:5" s="90" customFormat="1" ht="90" customHeight="1" hidden="1">
      <c r="B195" s="91" t="s">
        <v>432</v>
      </c>
      <c r="C195" s="92">
        <f>34907.4+64860.4</f>
        <v>99767.8</v>
      </c>
      <c r="D195" s="111"/>
      <c r="E195" s="92"/>
    </row>
    <row r="196" spans="2:5" s="90" customFormat="1" ht="117" customHeight="1" hidden="1">
      <c r="B196" s="91" t="s">
        <v>433</v>
      </c>
      <c r="C196" s="92"/>
      <c r="D196" s="111"/>
      <c r="E196" s="92"/>
    </row>
    <row r="197" spans="2:5" s="90" customFormat="1" ht="78" customHeight="1" hidden="1">
      <c r="B197" s="91" t="s">
        <v>340</v>
      </c>
      <c r="C197" s="106">
        <f>C199+C200</f>
        <v>83756.56238</v>
      </c>
      <c r="D197" s="92">
        <f>D199+D200</f>
        <v>0</v>
      </c>
      <c r="E197" s="92">
        <f>E199+E200</f>
        <v>0</v>
      </c>
    </row>
    <row r="198" spans="2:5" s="107" customFormat="1" ht="21.75" customHeight="1" hidden="1">
      <c r="B198" s="108" t="s">
        <v>341</v>
      </c>
      <c r="C198" s="109"/>
      <c r="D198" s="111"/>
      <c r="E198" s="109"/>
    </row>
    <row r="199" spans="2:5" s="107" customFormat="1" ht="21.75" customHeight="1" hidden="1">
      <c r="B199" s="108" t="s">
        <v>342</v>
      </c>
      <c r="C199" s="109">
        <f>100276.4-18925.268</f>
        <v>81351.132</v>
      </c>
      <c r="D199" s="109"/>
      <c r="E199" s="109"/>
    </row>
    <row r="200" spans="2:5" s="107" customFormat="1" ht="21.75" customHeight="1" hidden="1">
      <c r="B200" s="108" t="s">
        <v>343</v>
      </c>
      <c r="C200" s="109">
        <f>11021.4-8615.96962</f>
        <v>2405.43038</v>
      </c>
      <c r="D200" s="109"/>
      <c r="E200" s="109"/>
    </row>
    <row r="201" spans="2:5" s="107" customFormat="1" ht="55.5" customHeight="1" hidden="1">
      <c r="B201" s="91" t="s">
        <v>434</v>
      </c>
      <c r="C201" s="92">
        <f>C203+C204</f>
        <v>18683</v>
      </c>
      <c r="D201" s="92"/>
      <c r="E201" s="92"/>
    </row>
    <row r="202" spans="2:5" s="107" customFormat="1" ht="21.75" customHeight="1" hidden="1">
      <c r="B202" s="108" t="s">
        <v>519</v>
      </c>
      <c r="C202" s="109"/>
      <c r="D202" s="111"/>
      <c r="E202" s="109"/>
    </row>
    <row r="203" spans="2:5" s="107" customFormat="1" ht="21.75" customHeight="1" hidden="1">
      <c r="B203" s="108" t="s">
        <v>344</v>
      </c>
      <c r="C203" s="109">
        <v>18683</v>
      </c>
      <c r="D203" s="111"/>
      <c r="E203" s="109"/>
    </row>
    <row r="204" spans="2:5" s="107" customFormat="1" ht="21.75" customHeight="1" hidden="1">
      <c r="B204" s="108" t="s">
        <v>345</v>
      </c>
      <c r="C204" s="109"/>
      <c r="D204" s="111"/>
      <c r="E204" s="109"/>
    </row>
    <row r="205" spans="2:5" s="107" customFormat="1" ht="21.75" customHeight="1" hidden="1">
      <c r="B205" s="108" t="s">
        <v>346</v>
      </c>
      <c r="C205" s="109"/>
      <c r="D205" s="111"/>
      <c r="E205" s="109"/>
    </row>
    <row r="206" spans="2:5" s="107" customFormat="1" ht="21.75" customHeight="1" hidden="1">
      <c r="B206" s="108" t="s">
        <v>347</v>
      </c>
      <c r="C206" s="109"/>
      <c r="D206" s="111"/>
      <c r="E206" s="109"/>
    </row>
    <row r="207" spans="2:5" s="107" customFormat="1" ht="76.5" customHeight="1" hidden="1">
      <c r="B207" s="91" t="s">
        <v>435</v>
      </c>
      <c r="C207" s="92">
        <v>5834.7</v>
      </c>
      <c r="D207" s="92">
        <v>35533.5</v>
      </c>
      <c r="E207" s="92"/>
    </row>
    <row r="208" spans="2:5" s="107" customFormat="1" ht="78" customHeight="1" hidden="1">
      <c r="B208" s="91" t="s">
        <v>436</v>
      </c>
      <c r="C208" s="109"/>
      <c r="D208" s="111"/>
      <c r="E208" s="109"/>
    </row>
    <row r="209" spans="2:5" s="107" customFormat="1" ht="60.75" customHeight="1" hidden="1">
      <c r="B209" s="91" t="s">
        <v>348</v>
      </c>
      <c r="C209" s="92">
        <f>C215+C222+C223+C224+C225+C226+4367527.3</f>
        <v>7133199.6</v>
      </c>
      <c r="D209" s="92">
        <f>D211+D212+D213+D216+D217+D218+D219+D220+D222+D223+D227+D228+D229+D230+D231+D232+D214+D215+D226</f>
        <v>1081102.3</v>
      </c>
      <c r="E209" s="92">
        <f>E211+E212+E213+E216+E217+E218+E219+E220+E222+E223+E227+E228+E229+E230+E231+E232+E214+E215+E226</f>
        <v>558700.9</v>
      </c>
    </row>
    <row r="210" spans="2:5" s="107" customFormat="1" ht="18.75" customHeight="1" hidden="1">
      <c r="B210" s="108" t="s">
        <v>519</v>
      </c>
      <c r="C210" s="109"/>
      <c r="D210" s="111"/>
      <c r="E210" s="109"/>
    </row>
    <row r="211" spans="2:5" s="107" customFormat="1" ht="65.25" customHeight="1" hidden="1">
      <c r="B211" s="108" t="s">
        <v>437</v>
      </c>
      <c r="C211" s="109">
        <v>0</v>
      </c>
      <c r="D211" s="109">
        <v>4479.3</v>
      </c>
      <c r="E211" s="109"/>
    </row>
    <row r="212" spans="2:5" s="107" customFormat="1" ht="21.75" customHeight="1" hidden="1">
      <c r="B212" s="108" t="s">
        <v>349</v>
      </c>
      <c r="C212" s="109"/>
      <c r="D212" s="111"/>
      <c r="E212" s="109"/>
    </row>
    <row r="213" spans="2:5" s="107" customFormat="1" ht="21.75" customHeight="1" hidden="1">
      <c r="B213" s="108" t="s">
        <v>362</v>
      </c>
      <c r="C213" s="109"/>
      <c r="D213" s="111"/>
      <c r="E213" s="109"/>
    </row>
    <row r="214" spans="2:5" s="107" customFormat="1" ht="60" customHeight="1" hidden="1">
      <c r="B214" s="108" t="s">
        <v>438</v>
      </c>
      <c r="C214" s="109">
        <v>0</v>
      </c>
      <c r="D214" s="109"/>
      <c r="E214" s="109"/>
    </row>
    <row r="215" spans="2:5" s="107" customFormat="1" ht="60" customHeight="1" hidden="1">
      <c r="B215" s="108" t="s">
        <v>439</v>
      </c>
      <c r="C215" s="109">
        <v>160166</v>
      </c>
      <c r="D215" s="109">
        <v>98845</v>
      </c>
      <c r="E215" s="109">
        <v>442307.4</v>
      </c>
    </row>
    <row r="216" spans="2:5" s="107" customFormat="1" ht="38.25" customHeight="1" hidden="1">
      <c r="B216" s="108" t="s">
        <v>440</v>
      </c>
      <c r="C216" s="109"/>
      <c r="D216" s="111"/>
      <c r="E216" s="109"/>
    </row>
    <row r="217" spans="2:5" s="107" customFormat="1" ht="60.75" customHeight="1" hidden="1">
      <c r="B217" s="108" t="s">
        <v>441</v>
      </c>
      <c r="C217" s="109"/>
      <c r="D217" s="111"/>
      <c r="E217" s="109"/>
    </row>
    <row r="218" spans="2:5" s="107" customFormat="1" ht="38.25" customHeight="1" hidden="1">
      <c r="B218" s="108" t="s">
        <v>350</v>
      </c>
      <c r="C218" s="109"/>
      <c r="D218" s="111"/>
      <c r="E218" s="109"/>
    </row>
    <row r="219" spans="2:5" s="107" customFormat="1" ht="57" customHeight="1" hidden="1">
      <c r="B219" s="108" t="s">
        <v>442</v>
      </c>
      <c r="C219" s="109"/>
      <c r="D219" s="111"/>
      <c r="E219" s="109"/>
    </row>
    <row r="220" spans="2:5" s="107" customFormat="1" ht="24.75" customHeight="1" hidden="1">
      <c r="B220" s="108" t="s">
        <v>363</v>
      </c>
      <c r="C220" s="109"/>
      <c r="D220" s="111"/>
      <c r="E220" s="109"/>
    </row>
    <row r="221" spans="2:5" s="107" customFormat="1" ht="24.75" customHeight="1" hidden="1">
      <c r="B221" s="108"/>
      <c r="C221" s="109"/>
      <c r="D221" s="111"/>
      <c r="E221" s="109"/>
    </row>
    <row r="222" spans="2:5" s="107" customFormat="1" ht="21" customHeight="1" hidden="1">
      <c r="B222" s="108" t="s">
        <v>351</v>
      </c>
      <c r="C222" s="109">
        <v>877869.5</v>
      </c>
      <c r="D222" s="109">
        <v>74391.2</v>
      </c>
      <c r="E222" s="109">
        <v>116393.5</v>
      </c>
    </row>
    <row r="223" spans="2:5" s="107" customFormat="1" ht="44.25" customHeight="1" hidden="1">
      <c r="B223" s="108" t="s">
        <v>352</v>
      </c>
      <c r="C223" s="109">
        <v>642816.8</v>
      </c>
      <c r="D223" s="109">
        <v>903386.8</v>
      </c>
      <c r="E223" s="109"/>
    </row>
    <row r="224" spans="2:5" s="107" customFormat="1" ht="44.25" customHeight="1" hidden="1">
      <c r="B224" s="119" t="s">
        <v>475</v>
      </c>
      <c r="C224" s="109">
        <v>655202</v>
      </c>
      <c r="D224" s="109"/>
      <c r="E224" s="109"/>
    </row>
    <row r="225" spans="2:5" s="107" customFormat="1" ht="44.25" customHeight="1" hidden="1">
      <c r="B225" s="119" t="s">
        <v>476</v>
      </c>
      <c r="C225" s="109">
        <v>284651</v>
      </c>
      <c r="D225" s="109"/>
      <c r="E225" s="109"/>
    </row>
    <row r="226" spans="2:5" s="107" customFormat="1" ht="81.75" customHeight="1" hidden="1">
      <c r="B226" s="108" t="s">
        <v>443</v>
      </c>
      <c r="C226" s="109">
        <v>144967</v>
      </c>
      <c r="D226" s="109"/>
      <c r="E226" s="109"/>
    </row>
    <row r="227" spans="2:5" s="107" customFormat="1" ht="44.25" customHeight="1" hidden="1">
      <c r="B227" s="108" t="s">
        <v>444</v>
      </c>
      <c r="C227" s="109"/>
      <c r="D227" s="109"/>
      <c r="E227" s="109"/>
    </row>
    <row r="228" spans="2:5" s="107" customFormat="1" ht="44.25" customHeight="1" hidden="1">
      <c r="B228" s="108"/>
      <c r="C228" s="109"/>
      <c r="D228" s="109"/>
      <c r="E228" s="109"/>
    </row>
    <row r="229" spans="2:5" s="107" customFormat="1" ht="23.25" customHeight="1" hidden="1">
      <c r="B229" s="108" t="s">
        <v>445</v>
      </c>
      <c r="C229" s="109"/>
      <c r="D229" s="111"/>
      <c r="E229" s="109"/>
    </row>
    <row r="230" spans="2:5" s="107" customFormat="1" ht="20.25" customHeight="1" hidden="1">
      <c r="B230" s="108" t="s">
        <v>353</v>
      </c>
      <c r="C230" s="109"/>
      <c r="D230" s="111"/>
      <c r="E230" s="109"/>
    </row>
    <row r="231" spans="2:5" s="107" customFormat="1" ht="44.25" customHeight="1" hidden="1">
      <c r="B231" s="108" t="s">
        <v>354</v>
      </c>
      <c r="C231" s="109"/>
      <c r="D231" s="111"/>
      <c r="E231" s="109"/>
    </row>
    <row r="232" spans="2:5" s="107" customFormat="1" ht="57" customHeight="1" hidden="1">
      <c r="B232" s="108" t="s">
        <v>355</v>
      </c>
      <c r="C232" s="109"/>
      <c r="D232" s="111"/>
      <c r="E232" s="109"/>
    </row>
    <row r="233" spans="2:5" s="90" customFormat="1" ht="86.25" customHeight="1" hidden="1">
      <c r="B233" s="91" t="s">
        <v>356</v>
      </c>
      <c r="C233" s="92"/>
      <c r="D233" s="111">
        <f aca="true" t="shared" si="3" ref="D233:D238">C233</f>
        <v>0</v>
      </c>
      <c r="E233" s="112"/>
    </row>
    <row r="234" spans="2:5" s="90" customFormat="1" ht="30.75" customHeight="1" hidden="1">
      <c r="B234" s="91" t="s">
        <v>446</v>
      </c>
      <c r="C234" s="92"/>
      <c r="D234" s="111">
        <f t="shared" si="3"/>
        <v>0</v>
      </c>
      <c r="E234" s="93"/>
    </row>
    <row r="235" spans="2:5" s="90" customFormat="1" ht="134.25" customHeight="1" hidden="1">
      <c r="B235" s="91" t="s">
        <v>554</v>
      </c>
      <c r="C235" s="113"/>
      <c r="D235" s="111">
        <f t="shared" si="3"/>
        <v>0</v>
      </c>
      <c r="E235" s="93"/>
    </row>
    <row r="236" spans="2:5" s="90" customFormat="1" ht="77.25" customHeight="1" hidden="1">
      <c r="B236" s="91" t="s">
        <v>555</v>
      </c>
      <c r="C236" s="113"/>
      <c r="D236" s="111">
        <f t="shared" si="3"/>
        <v>0</v>
      </c>
      <c r="E236" s="93"/>
    </row>
    <row r="237" spans="2:5" s="90" customFormat="1" ht="112.5" customHeight="1" hidden="1">
      <c r="B237" s="91" t="s">
        <v>556</v>
      </c>
      <c r="C237" s="92"/>
      <c r="D237" s="111">
        <f t="shared" si="3"/>
        <v>0</v>
      </c>
      <c r="E237" s="93"/>
    </row>
    <row r="238" spans="2:5" s="90" customFormat="1" ht="98.25" customHeight="1" hidden="1">
      <c r="B238" s="91" t="s">
        <v>557</v>
      </c>
      <c r="C238" s="92"/>
      <c r="D238" s="111">
        <f t="shared" si="3"/>
        <v>0</v>
      </c>
      <c r="E238" s="93"/>
    </row>
    <row r="239" spans="2:5" s="90" customFormat="1" ht="78" customHeight="1" hidden="1">
      <c r="B239" s="91" t="s">
        <v>357</v>
      </c>
      <c r="C239" s="92"/>
      <c r="D239" s="111"/>
      <c r="E239" s="114"/>
    </row>
    <row r="240" spans="2:5" s="90" customFormat="1" ht="78" customHeight="1" hidden="1">
      <c r="B240" s="91" t="s">
        <v>358</v>
      </c>
      <c r="C240" s="92"/>
      <c r="D240" s="111"/>
      <c r="E240" s="93"/>
    </row>
    <row r="241" spans="2:5" s="90" customFormat="1" ht="123.75" customHeight="1" hidden="1">
      <c r="B241" s="91" t="s">
        <v>554</v>
      </c>
      <c r="C241" s="92"/>
      <c r="D241" s="111"/>
      <c r="E241" s="93"/>
    </row>
    <row r="242" spans="2:5" s="90" customFormat="1" ht="98.25" customHeight="1" hidden="1">
      <c r="B242" s="91" t="s">
        <v>359</v>
      </c>
      <c r="C242" s="92"/>
      <c r="D242" s="92"/>
      <c r="E242" s="93"/>
    </row>
    <row r="243" spans="2:5" s="90" customFormat="1" ht="78" customHeight="1" hidden="1">
      <c r="B243" s="91" t="s">
        <v>447</v>
      </c>
      <c r="C243" s="106">
        <v>5018.36607</v>
      </c>
      <c r="D243" s="106">
        <v>5018.36607</v>
      </c>
      <c r="E243" s="106">
        <v>5018.36607</v>
      </c>
    </row>
    <row r="244" spans="2:5" s="90" customFormat="1" ht="98.25" customHeight="1" hidden="1">
      <c r="B244" s="91" t="s">
        <v>448</v>
      </c>
      <c r="C244" s="92"/>
      <c r="D244" s="106"/>
      <c r="E244" s="93"/>
    </row>
    <row r="245" spans="2:5" s="90" customFormat="1" ht="61.5" customHeight="1" hidden="1">
      <c r="B245" s="91" t="s">
        <v>360</v>
      </c>
      <c r="C245" s="92"/>
      <c r="D245" s="111"/>
      <c r="E245" s="93"/>
    </row>
    <row r="246" spans="2:5" s="90" customFormat="1" ht="94.5" customHeight="1" hidden="1">
      <c r="B246" s="91" t="s">
        <v>449</v>
      </c>
      <c r="C246" s="92">
        <v>3330.3</v>
      </c>
      <c r="D246" s="111"/>
      <c r="E246" s="93"/>
    </row>
    <row r="247" spans="2:5" s="90" customFormat="1" ht="98.25" customHeight="1" hidden="1">
      <c r="B247" s="91" t="s">
        <v>450</v>
      </c>
      <c r="C247" s="92">
        <v>540.5</v>
      </c>
      <c r="D247" s="92">
        <v>540.5</v>
      </c>
      <c r="E247" s="92">
        <v>540.5</v>
      </c>
    </row>
    <row r="248" spans="2:5" s="90" customFormat="1" ht="77.25" customHeight="1" hidden="1">
      <c r="B248" s="91" t="s">
        <v>451</v>
      </c>
      <c r="C248" s="92">
        <v>19006</v>
      </c>
      <c r="D248" s="92">
        <v>37614</v>
      </c>
      <c r="E248" s="92">
        <v>37614</v>
      </c>
    </row>
    <row r="249" spans="2:5" s="90" customFormat="1" ht="100.5" customHeight="1" hidden="1">
      <c r="B249" s="91" t="s">
        <v>452</v>
      </c>
      <c r="C249" s="92">
        <v>0</v>
      </c>
      <c r="D249" s="92"/>
      <c r="E249" s="92"/>
    </row>
    <row r="250" spans="2:5" s="90" customFormat="1" ht="118.5" customHeight="1" hidden="1">
      <c r="B250" s="91" t="s">
        <v>453</v>
      </c>
      <c r="C250" s="92">
        <v>7000</v>
      </c>
      <c r="D250" s="92"/>
      <c r="E250" s="92"/>
    </row>
    <row r="251" spans="2:5" s="90" customFormat="1" ht="59.25" customHeight="1" hidden="1">
      <c r="B251" s="91" t="s">
        <v>454</v>
      </c>
      <c r="C251" s="105">
        <v>15865.789</v>
      </c>
      <c r="D251" s="92"/>
      <c r="E251" s="92"/>
    </row>
    <row r="252" spans="2:5" s="90" customFormat="1" ht="84" customHeight="1" hidden="1">
      <c r="B252" s="91" t="s">
        <v>455</v>
      </c>
      <c r="C252" s="92">
        <f>14745.3-3352.9</f>
        <v>11392.4</v>
      </c>
      <c r="D252" s="92"/>
      <c r="E252" s="92"/>
    </row>
    <row r="253" spans="2:5" s="90" customFormat="1" ht="73.5" customHeight="1" hidden="1">
      <c r="B253" s="91" t="s">
        <v>456</v>
      </c>
      <c r="C253" s="92"/>
      <c r="D253" s="92"/>
      <c r="E253" s="92"/>
    </row>
    <row r="254" spans="2:5" s="90" customFormat="1" ht="73.5" customHeight="1" hidden="1">
      <c r="B254" s="91" t="s">
        <v>457</v>
      </c>
      <c r="C254" s="105"/>
      <c r="D254" s="111"/>
      <c r="E254" s="93"/>
    </row>
    <row r="255" spans="2:5" s="90" customFormat="1" ht="45" customHeight="1" hidden="1">
      <c r="B255" s="91" t="s">
        <v>458</v>
      </c>
      <c r="C255" s="92">
        <v>0</v>
      </c>
      <c r="D255" s="111"/>
      <c r="E255" s="92">
        <v>21108.9</v>
      </c>
    </row>
    <row r="256" spans="2:5" s="90" customFormat="1" ht="135" customHeight="1" hidden="1">
      <c r="B256" s="91" t="s">
        <v>459</v>
      </c>
      <c r="C256" s="92">
        <v>83.4</v>
      </c>
      <c r="D256" s="92"/>
      <c r="E256" s="92"/>
    </row>
    <row r="257" spans="2:5" s="90" customFormat="1" ht="96" customHeight="1" hidden="1">
      <c r="B257" s="91" t="s">
        <v>460</v>
      </c>
      <c r="C257" s="92"/>
      <c r="D257" s="111"/>
      <c r="E257" s="93"/>
    </row>
    <row r="258" spans="2:5" s="90" customFormat="1" ht="61.5" customHeight="1" hidden="1">
      <c r="B258" s="91" t="s">
        <v>461</v>
      </c>
      <c r="C258" s="92">
        <f>C260+C261+C262+C263</f>
        <v>41296.4</v>
      </c>
      <c r="D258" s="92">
        <f>D260+D261+D262+D263</f>
        <v>105903.2</v>
      </c>
      <c r="E258" s="92">
        <f>E260+E261+E262+E263</f>
        <v>0</v>
      </c>
    </row>
    <row r="259" spans="2:5" s="107" customFormat="1" ht="25.5" customHeight="1" hidden="1">
      <c r="B259" s="108" t="s">
        <v>519</v>
      </c>
      <c r="C259" s="109"/>
      <c r="D259" s="110"/>
      <c r="E259" s="115"/>
    </row>
    <row r="260" spans="2:5" s="107" customFormat="1" ht="25.5" customHeight="1" hidden="1">
      <c r="B260" s="108" t="s">
        <v>364</v>
      </c>
      <c r="C260" s="109">
        <v>5000</v>
      </c>
      <c r="D260" s="110"/>
      <c r="E260" s="115"/>
    </row>
    <row r="261" spans="2:5" s="107" customFormat="1" ht="25.5" customHeight="1" hidden="1">
      <c r="B261" s="108" t="s">
        <v>365</v>
      </c>
      <c r="C261" s="109"/>
      <c r="D261" s="110"/>
      <c r="E261" s="115"/>
    </row>
    <row r="262" spans="2:5" s="107" customFormat="1" ht="25.5" customHeight="1" hidden="1">
      <c r="B262" s="108" t="s">
        <v>462</v>
      </c>
      <c r="C262" s="109"/>
      <c r="D262" s="109">
        <v>97240</v>
      </c>
      <c r="E262" s="115"/>
    </row>
    <row r="263" spans="2:5" s="107" customFormat="1" ht="40.5" customHeight="1" hidden="1">
      <c r="B263" s="108" t="s">
        <v>463</v>
      </c>
      <c r="C263" s="109">
        <f>26812.9+9483.5</f>
        <v>36296.4</v>
      </c>
      <c r="D263" s="109">
        <v>8663.2</v>
      </c>
      <c r="E263" s="115"/>
    </row>
    <row r="264" spans="2:5" s="90" customFormat="1" ht="75" customHeight="1" hidden="1">
      <c r="B264" s="91" t="s">
        <v>464</v>
      </c>
      <c r="C264" s="92">
        <v>10479.7</v>
      </c>
      <c r="D264" s="92"/>
      <c r="E264" s="92"/>
    </row>
    <row r="265" spans="2:5" s="90" customFormat="1" ht="75" customHeight="1" hidden="1">
      <c r="B265" s="121" t="s">
        <v>477</v>
      </c>
      <c r="C265" s="120">
        <v>23255.9</v>
      </c>
      <c r="D265" s="120"/>
      <c r="E265" s="120"/>
    </row>
    <row r="266" spans="2:5" s="90" customFormat="1" ht="75" customHeight="1" hidden="1">
      <c r="B266" s="121" t="s">
        <v>478</v>
      </c>
      <c r="C266" s="120">
        <v>20000</v>
      </c>
      <c r="D266" s="120"/>
      <c r="E266" s="120"/>
    </row>
    <row r="267" spans="2:5" s="90" customFormat="1" ht="75" customHeight="1" hidden="1">
      <c r="B267" s="125" t="s">
        <v>567</v>
      </c>
      <c r="C267" s="126">
        <v>287495</v>
      </c>
      <c r="D267" s="120"/>
      <c r="E267" s="120"/>
    </row>
    <row r="268" spans="2:5" s="90" customFormat="1" ht="75" customHeight="1" hidden="1">
      <c r="B268" s="125" t="s">
        <v>568</v>
      </c>
      <c r="C268" s="126">
        <v>19772.7</v>
      </c>
      <c r="D268" s="120"/>
      <c r="E268" s="120"/>
    </row>
    <row r="269" spans="1:12" ht="30" customHeight="1">
      <c r="A269" s="82" t="s">
        <v>540</v>
      </c>
      <c r="B269" s="49" t="s">
        <v>521</v>
      </c>
      <c r="C269" s="76">
        <f>C270+C271+C272+C273+C274+C276+C277+C278+C280</f>
        <v>7697811.100000001</v>
      </c>
      <c r="K269" s="18">
        <v>7693813.4</v>
      </c>
      <c r="L269" s="127">
        <f>C269-K269</f>
        <v>3997.7000000001863</v>
      </c>
    </row>
    <row r="270" spans="2:5" s="90" customFormat="1" ht="132" customHeight="1" hidden="1">
      <c r="B270" s="91" t="s">
        <v>413</v>
      </c>
      <c r="C270" s="92">
        <v>4604813</v>
      </c>
      <c r="D270" s="92">
        <v>4901948.7</v>
      </c>
      <c r="E270" s="92">
        <v>5218953.9</v>
      </c>
    </row>
    <row r="271" spans="2:5" s="90" customFormat="1" ht="96" customHeight="1" hidden="1">
      <c r="B271" s="91" t="s">
        <v>414</v>
      </c>
      <c r="C271" s="92">
        <v>2901072.5</v>
      </c>
      <c r="D271" s="92">
        <v>3049586.6</v>
      </c>
      <c r="E271" s="92">
        <v>3113061</v>
      </c>
    </row>
    <row r="272" spans="2:5" s="90" customFormat="1" ht="115.5" customHeight="1" hidden="1">
      <c r="B272" s="91" t="s">
        <v>415</v>
      </c>
      <c r="C272" s="92">
        <v>27026</v>
      </c>
      <c r="D272" s="92">
        <v>28052</v>
      </c>
      <c r="E272" s="92">
        <v>29121</v>
      </c>
    </row>
    <row r="273" spans="2:5" s="90" customFormat="1" ht="97.5" customHeight="1" hidden="1">
      <c r="B273" s="91" t="s">
        <v>416</v>
      </c>
      <c r="C273" s="92">
        <v>141517.7</v>
      </c>
      <c r="D273" s="92">
        <v>151018.9</v>
      </c>
      <c r="E273" s="92">
        <v>160589.1</v>
      </c>
    </row>
    <row r="274" spans="2:5" s="90" customFormat="1" ht="78" customHeight="1" hidden="1">
      <c r="B274" s="91" t="s">
        <v>417</v>
      </c>
      <c r="C274" s="92">
        <v>2474</v>
      </c>
      <c r="D274" s="92">
        <v>2573</v>
      </c>
      <c r="E274" s="92">
        <v>2676</v>
      </c>
    </row>
    <row r="275" spans="2:5" s="90" customFormat="1" ht="83.25" customHeight="1" hidden="1">
      <c r="B275" s="91" t="s">
        <v>418</v>
      </c>
      <c r="C275" s="92"/>
      <c r="D275" s="92"/>
      <c r="E275" s="92"/>
    </row>
    <row r="276" spans="2:5" s="90" customFormat="1" ht="113.25" customHeight="1" hidden="1">
      <c r="B276" s="91" t="s">
        <v>419</v>
      </c>
      <c r="C276" s="92">
        <v>5111</v>
      </c>
      <c r="D276" s="92">
        <v>5315</v>
      </c>
      <c r="E276" s="92">
        <v>5528</v>
      </c>
    </row>
    <row r="277" spans="2:5" s="90" customFormat="1" ht="60.75" customHeight="1" hidden="1">
      <c r="B277" s="91" t="s">
        <v>334</v>
      </c>
      <c r="C277" s="123">
        <f>8789+3997.7</f>
        <v>12786.7</v>
      </c>
      <c r="D277" s="92">
        <v>9022.6</v>
      </c>
      <c r="E277" s="92">
        <v>9223.8</v>
      </c>
    </row>
    <row r="278" spans="2:5" s="90" customFormat="1" ht="80.25" customHeight="1" hidden="1">
      <c r="B278" s="91" t="s">
        <v>420</v>
      </c>
      <c r="C278" s="92">
        <v>1853.3</v>
      </c>
      <c r="D278" s="92">
        <v>150.1</v>
      </c>
      <c r="E278" s="92">
        <v>132.7</v>
      </c>
    </row>
    <row r="279" spans="2:5" s="90" customFormat="1" ht="65.25" customHeight="1" hidden="1">
      <c r="B279" s="91" t="s">
        <v>421</v>
      </c>
      <c r="C279" s="92"/>
      <c r="D279" s="92"/>
      <c r="E279" s="92"/>
    </row>
    <row r="280" spans="2:5" s="90" customFormat="1" ht="132" customHeight="1" hidden="1">
      <c r="B280" s="91" t="s">
        <v>422</v>
      </c>
      <c r="C280" s="92">
        <v>1156.9</v>
      </c>
      <c r="D280" s="92"/>
      <c r="E280" s="92"/>
    </row>
    <row r="281" spans="2:6" s="90" customFormat="1" ht="83.25" customHeight="1" hidden="1">
      <c r="B281" s="91" t="s">
        <v>418</v>
      </c>
      <c r="C281" s="104"/>
      <c r="D281" s="92"/>
      <c r="E281" s="92"/>
      <c r="F281" s="92"/>
    </row>
    <row r="282" spans="1:3" ht="24" customHeight="1">
      <c r="A282" s="82" t="s">
        <v>542</v>
      </c>
      <c r="B282" s="49" t="s">
        <v>541</v>
      </c>
      <c r="C282" s="76">
        <f>C283+C284+C285+C286+C293+C294</f>
        <v>563182.2</v>
      </c>
    </row>
    <row r="283" spans="2:5" s="90" customFormat="1" ht="102" customHeight="1" hidden="1">
      <c r="B283" s="91" t="s">
        <v>465</v>
      </c>
      <c r="C283" s="92">
        <v>26200</v>
      </c>
      <c r="D283" s="92">
        <v>21800</v>
      </c>
      <c r="E283" s="92"/>
    </row>
    <row r="284" spans="2:5" s="90" customFormat="1" ht="79.5" customHeight="1" hidden="1">
      <c r="B284" s="91" t="s">
        <v>466</v>
      </c>
      <c r="C284" s="92">
        <v>309433.4</v>
      </c>
      <c r="D284" s="92">
        <v>309433.4</v>
      </c>
      <c r="E284" s="92">
        <v>328927.7</v>
      </c>
    </row>
    <row r="285" spans="2:5" s="90" customFormat="1" ht="120" customHeight="1" hidden="1">
      <c r="B285" s="91" t="s">
        <v>467</v>
      </c>
      <c r="C285" s="92">
        <v>2750</v>
      </c>
      <c r="D285" s="92">
        <v>3500</v>
      </c>
      <c r="E285" s="92">
        <v>3500</v>
      </c>
    </row>
    <row r="286" spans="2:5" s="90" customFormat="1" ht="108.75" customHeight="1" hidden="1">
      <c r="B286" s="91" t="s">
        <v>468</v>
      </c>
      <c r="C286" s="92">
        <v>14100</v>
      </c>
      <c r="D286" s="92">
        <v>14100</v>
      </c>
      <c r="E286" s="92">
        <v>14100</v>
      </c>
    </row>
    <row r="287" spans="2:5" s="90" customFormat="1" ht="63.75" customHeight="1" hidden="1">
      <c r="B287" s="116"/>
      <c r="C287" s="93"/>
      <c r="D287" s="92"/>
      <c r="E287" s="93"/>
    </row>
    <row r="288" spans="2:5" s="90" customFormat="1" ht="57" customHeight="1" hidden="1">
      <c r="B288" s="91" t="s">
        <v>469</v>
      </c>
      <c r="C288" s="93"/>
      <c r="D288" s="92"/>
      <c r="E288" s="93"/>
    </row>
    <row r="289" spans="2:5" s="90" customFormat="1" ht="94.5" customHeight="1" hidden="1">
      <c r="B289" s="91" t="s">
        <v>470</v>
      </c>
      <c r="C289" s="93"/>
      <c r="D289" s="92"/>
      <c r="E289" s="93"/>
    </row>
    <row r="290" spans="2:5" s="90" customFormat="1" ht="66.75" customHeight="1" hidden="1">
      <c r="B290" s="91"/>
      <c r="C290" s="92"/>
      <c r="D290" s="92"/>
      <c r="E290" s="93"/>
    </row>
    <row r="291" spans="2:5" s="90" customFormat="1" ht="60" customHeight="1" hidden="1">
      <c r="B291" s="91" t="s">
        <v>335</v>
      </c>
      <c r="C291" s="92"/>
      <c r="D291" s="92"/>
      <c r="E291" s="93"/>
    </row>
    <row r="292" spans="2:5" s="90" customFormat="1" ht="76.5" customHeight="1" hidden="1">
      <c r="B292" s="91" t="s">
        <v>471</v>
      </c>
      <c r="C292" s="92"/>
      <c r="D292" s="92"/>
      <c r="E292" s="93"/>
    </row>
    <row r="293" spans="2:5" s="90" customFormat="1" ht="76.5" customHeight="1" hidden="1">
      <c r="B293" s="91" t="s">
        <v>335</v>
      </c>
      <c r="C293" s="92">
        <v>5000</v>
      </c>
      <c r="D293" s="92"/>
      <c r="E293" s="93"/>
    </row>
    <row r="294" spans="2:5" s="90" customFormat="1" ht="76.5" customHeight="1" hidden="1">
      <c r="B294" s="91" t="s">
        <v>472</v>
      </c>
      <c r="C294" s="92">
        <v>205698.8</v>
      </c>
      <c r="D294" s="92">
        <v>205698.8</v>
      </c>
      <c r="E294" s="92">
        <v>205698.8</v>
      </c>
    </row>
    <row r="295" spans="1:3" ht="24" customHeight="1">
      <c r="A295" s="82" t="s">
        <v>369</v>
      </c>
      <c r="B295" s="49" t="s">
        <v>368</v>
      </c>
      <c r="C295" s="76">
        <v>69</v>
      </c>
    </row>
    <row r="296" spans="1:3" ht="11.25" customHeight="1">
      <c r="A296" s="6"/>
      <c r="B296" s="7"/>
      <c r="C296" s="9"/>
    </row>
    <row r="297" spans="1:3" ht="30" customHeight="1">
      <c r="A297" s="6"/>
      <c r="B297" s="1" t="s">
        <v>18</v>
      </c>
      <c r="C297" s="86">
        <f>C12+C171</f>
        <v>33740716.345850006</v>
      </c>
    </row>
    <row r="298" spans="1:11" ht="27" customHeight="1">
      <c r="A298" s="50"/>
      <c r="B298" s="61" t="s">
        <v>533</v>
      </c>
      <c r="C298" s="44">
        <f>C297-C300</f>
        <v>-622740.9999999925</v>
      </c>
      <c r="K298" s="18">
        <f>C298/C12*100</f>
        <v>-5.3868894856491805</v>
      </c>
    </row>
    <row r="299" spans="1:3" ht="23.25" customHeight="1">
      <c r="A299" s="62"/>
      <c r="B299" s="63"/>
      <c r="C299" s="118">
        <f>-C298/C12*100</f>
        <v>5.3868894856491805</v>
      </c>
    </row>
    <row r="300" spans="1:3" ht="28.5" customHeight="1">
      <c r="A300" s="64"/>
      <c r="B300" s="63" t="s">
        <v>19</v>
      </c>
      <c r="C300" s="95">
        <f>C302+C312+C317+C323+C330+C336+C344+C348+C354+C359</f>
        <v>34363457.34585</v>
      </c>
    </row>
    <row r="301" spans="1:3" ht="18.75">
      <c r="A301" s="65"/>
      <c r="B301" s="16" t="s">
        <v>20</v>
      </c>
      <c r="C301" s="51"/>
    </row>
    <row r="302" spans="1:3" ht="33" customHeight="1">
      <c r="A302" s="66" t="s">
        <v>65</v>
      </c>
      <c r="B302" s="63" t="s">
        <v>21</v>
      </c>
      <c r="C302" s="95">
        <f>C304+C305+C306+C307+C308+C309+C310+C303</f>
        <v>2722204.79416</v>
      </c>
    </row>
    <row r="303" spans="1:3" ht="45.75" customHeight="1">
      <c r="A303" s="65" t="s">
        <v>506</v>
      </c>
      <c r="B303" s="16" t="s">
        <v>505</v>
      </c>
      <c r="C303" s="68">
        <v>5920</v>
      </c>
    </row>
    <row r="304" spans="1:3" ht="64.5" customHeight="1">
      <c r="A304" s="65" t="s">
        <v>41</v>
      </c>
      <c r="B304" s="16" t="s">
        <v>182</v>
      </c>
      <c r="C304" s="45">
        <v>156648</v>
      </c>
    </row>
    <row r="305" spans="1:3" ht="62.25" customHeight="1">
      <c r="A305" s="65" t="s">
        <v>42</v>
      </c>
      <c r="B305" s="16" t="s">
        <v>183</v>
      </c>
      <c r="C305" s="45">
        <v>1399014</v>
      </c>
    </row>
    <row r="306" spans="1:3" ht="31.5" customHeight="1">
      <c r="A306" s="65" t="s">
        <v>233</v>
      </c>
      <c r="B306" s="16" t="s">
        <v>234</v>
      </c>
      <c r="C306" s="51">
        <v>1853.3</v>
      </c>
    </row>
    <row r="307" spans="1:3" ht="43.5" customHeight="1">
      <c r="A307" s="65" t="s">
        <v>43</v>
      </c>
      <c r="B307" s="16" t="s">
        <v>184</v>
      </c>
      <c r="C307" s="45">
        <v>61541</v>
      </c>
    </row>
    <row r="308" spans="1:3" ht="33" customHeight="1">
      <c r="A308" s="65" t="s">
        <v>44</v>
      </c>
      <c r="B308" s="16" t="s">
        <v>22</v>
      </c>
      <c r="C308" s="45">
        <v>10640</v>
      </c>
    </row>
    <row r="309" spans="1:3" ht="30" customHeight="1">
      <c r="A309" s="65" t="s">
        <v>231</v>
      </c>
      <c r="B309" s="16" t="s">
        <v>217</v>
      </c>
      <c r="C309" s="45">
        <v>50000</v>
      </c>
    </row>
    <row r="310" spans="1:3" ht="29.25" customHeight="1">
      <c r="A310" s="65" t="s">
        <v>232</v>
      </c>
      <c r="B310" s="16" t="s">
        <v>23</v>
      </c>
      <c r="C310" s="96">
        <v>1036588.49416</v>
      </c>
    </row>
    <row r="311" spans="1:3" ht="10.5" customHeight="1">
      <c r="A311" s="65"/>
      <c r="B311" s="16"/>
      <c r="C311" s="51"/>
    </row>
    <row r="312" spans="1:3" ht="46.5" customHeight="1">
      <c r="A312" s="66" t="s">
        <v>64</v>
      </c>
      <c r="B312" s="63" t="s">
        <v>24</v>
      </c>
      <c r="C312" s="69">
        <f>SUM(C313:C315)</f>
        <v>227752</v>
      </c>
    </row>
    <row r="313" spans="1:3" ht="18.75" hidden="1">
      <c r="A313" s="65" t="s">
        <v>45</v>
      </c>
      <c r="B313" s="16" t="s">
        <v>25</v>
      </c>
      <c r="C313" s="51"/>
    </row>
    <row r="314" spans="1:3" ht="38.25" customHeight="1">
      <c r="A314" s="65" t="s">
        <v>372</v>
      </c>
      <c r="B314" s="16" t="s">
        <v>371</v>
      </c>
      <c r="C314" s="45">
        <v>142836</v>
      </c>
    </row>
    <row r="315" spans="1:3" ht="37.5" customHeight="1">
      <c r="A315" s="65" t="s">
        <v>176</v>
      </c>
      <c r="B315" s="16" t="s">
        <v>128</v>
      </c>
      <c r="C315" s="45">
        <v>84916</v>
      </c>
    </row>
    <row r="316" spans="1:3" ht="12" customHeight="1">
      <c r="A316" s="65"/>
      <c r="B316" s="16" t="s">
        <v>20</v>
      </c>
      <c r="C316" s="45"/>
    </row>
    <row r="317" spans="1:3" ht="30.75" customHeight="1">
      <c r="A317" s="66" t="s">
        <v>63</v>
      </c>
      <c r="B317" s="63" t="s">
        <v>26</v>
      </c>
      <c r="C317" s="102">
        <f>SUM(C318:C321)</f>
        <v>6923942.489</v>
      </c>
    </row>
    <row r="318" spans="1:3" ht="30.75" customHeight="1">
      <c r="A318" s="77" t="s">
        <v>517</v>
      </c>
      <c r="B318" s="60" t="s">
        <v>518</v>
      </c>
      <c r="C318" s="128">
        <v>12786.7</v>
      </c>
    </row>
    <row r="319" spans="1:3" ht="30.75" customHeight="1">
      <c r="A319" s="65" t="s">
        <v>46</v>
      </c>
      <c r="B319" s="16" t="s">
        <v>129</v>
      </c>
      <c r="C319" s="51">
        <v>213296.8</v>
      </c>
    </row>
    <row r="320" spans="1:3" ht="27" customHeight="1">
      <c r="A320" s="65" t="s">
        <v>47</v>
      </c>
      <c r="B320" s="16" t="s">
        <v>236</v>
      </c>
      <c r="C320" s="51">
        <v>4721422.8</v>
      </c>
    </row>
    <row r="321" spans="1:3" ht="30.75" customHeight="1">
      <c r="A321" s="65" t="s">
        <v>177</v>
      </c>
      <c r="B321" s="16" t="s">
        <v>27</v>
      </c>
      <c r="C321" s="100">
        <v>1976436.189</v>
      </c>
    </row>
    <row r="322" spans="1:3" ht="14.25" customHeight="1">
      <c r="A322" s="65"/>
      <c r="B322" s="16" t="s">
        <v>20</v>
      </c>
      <c r="C322" s="45"/>
    </row>
    <row r="323" spans="1:3" ht="21" customHeight="1">
      <c r="A323" s="66" t="s">
        <v>62</v>
      </c>
      <c r="B323" s="63" t="s">
        <v>28</v>
      </c>
      <c r="C323" s="95">
        <f>C324+C325+C328+C326+C327</f>
        <v>3960162.2624699995</v>
      </c>
    </row>
    <row r="324" spans="1:3" ht="29.25" customHeight="1">
      <c r="A324" s="70" t="s">
        <v>48</v>
      </c>
      <c r="B324" s="16" t="s">
        <v>29</v>
      </c>
      <c r="C324" s="96">
        <v>447986.31238</v>
      </c>
    </row>
    <row r="325" spans="1:3" ht="29.25" customHeight="1">
      <c r="A325" s="70" t="s">
        <v>49</v>
      </c>
      <c r="B325" s="16" t="s">
        <v>30</v>
      </c>
      <c r="C325" s="45">
        <v>341699</v>
      </c>
    </row>
    <row r="326" spans="1:3" ht="29.25" customHeight="1">
      <c r="A326" s="70" t="s">
        <v>178</v>
      </c>
      <c r="B326" s="16" t="s">
        <v>185</v>
      </c>
      <c r="C326" s="96">
        <v>1117855.35129</v>
      </c>
    </row>
    <row r="327" spans="1:3" ht="39.75" customHeight="1">
      <c r="A327" s="70" t="s">
        <v>503</v>
      </c>
      <c r="B327" s="16" t="s">
        <v>504</v>
      </c>
      <c r="C327" s="45">
        <v>15000</v>
      </c>
    </row>
    <row r="328" spans="1:3" ht="22.5" customHeight="1">
      <c r="A328" s="70" t="s">
        <v>179</v>
      </c>
      <c r="B328" s="7" t="s">
        <v>31</v>
      </c>
      <c r="C328" s="101">
        <v>2037621.5988</v>
      </c>
    </row>
    <row r="329" spans="1:3" ht="12" customHeight="1">
      <c r="A329" s="65"/>
      <c r="B329" s="16" t="s">
        <v>20</v>
      </c>
      <c r="C329" s="45"/>
    </row>
    <row r="330" spans="1:3" ht="21" customHeight="1">
      <c r="A330" s="66" t="s">
        <v>61</v>
      </c>
      <c r="B330" s="63" t="s">
        <v>32</v>
      </c>
      <c r="C330" s="117">
        <f>C331+C332</f>
        <v>190335.65</v>
      </c>
    </row>
    <row r="331" spans="1:3" ht="26.25" customHeight="1" hidden="1">
      <c r="A331" s="65" t="s">
        <v>180</v>
      </c>
      <c r="B331" s="59" t="s">
        <v>186</v>
      </c>
      <c r="C331" s="89"/>
    </row>
    <row r="332" spans="1:3" ht="37.5" customHeight="1">
      <c r="A332" s="65" t="s">
        <v>181</v>
      </c>
      <c r="B332" s="16" t="s">
        <v>33</v>
      </c>
      <c r="C332" s="89">
        <v>190335.65</v>
      </c>
    </row>
    <row r="333" spans="1:3" ht="54" customHeight="1" hidden="1">
      <c r="A333" s="65"/>
      <c r="B333" s="16" t="s">
        <v>20</v>
      </c>
      <c r="C333" s="45"/>
    </row>
    <row r="334" spans="1:3" ht="51.75" customHeight="1" hidden="1">
      <c r="A334" s="65"/>
      <c r="B334" s="16"/>
      <c r="C334" s="45"/>
    </row>
    <row r="335" spans="1:3" ht="12.75" customHeight="1">
      <c r="A335" s="65"/>
      <c r="B335" s="16"/>
      <c r="C335" s="45"/>
    </row>
    <row r="336" spans="1:3" ht="30" customHeight="1">
      <c r="A336" s="66" t="s">
        <v>60</v>
      </c>
      <c r="B336" s="63" t="s">
        <v>34</v>
      </c>
      <c r="C336" s="95">
        <f>SUM(C337:C342)</f>
        <v>17919492.55455</v>
      </c>
    </row>
    <row r="337" spans="1:3" ht="30" customHeight="1">
      <c r="A337" s="65" t="s">
        <v>50</v>
      </c>
      <c r="B337" s="16" t="s">
        <v>35</v>
      </c>
      <c r="C337" s="51">
        <v>5122247.5</v>
      </c>
    </row>
    <row r="338" spans="1:3" ht="30" customHeight="1">
      <c r="A338" s="65" t="s">
        <v>51</v>
      </c>
      <c r="B338" s="16" t="s">
        <v>36</v>
      </c>
      <c r="C338" s="45">
        <v>6702135</v>
      </c>
    </row>
    <row r="339" spans="1:3" ht="30" customHeight="1">
      <c r="A339" s="65" t="s">
        <v>524</v>
      </c>
      <c r="B339" s="16" t="s">
        <v>525</v>
      </c>
      <c r="C339" s="45">
        <v>1615132</v>
      </c>
    </row>
    <row r="340" spans="1:3" ht="30" customHeight="1">
      <c r="A340" s="65" t="s">
        <v>558</v>
      </c>
      <c r="B340" s="16" t="s">
        <v>559</v>
      </c>
      <c r="C340" s="45">
        <v>224</v>
      </c>
    </row>
    <row r="341" spans="1:3" ht="30" customHeight="1">
      <c r="A341" s="65" t="s">
        <v>52</v>
      </c>
      <c r="B341" s="16" t="s">
        <v>523</v>
      </c>
      <c r="C341" s="96">
        <v>116230.45455</v>
      </c>
    </row>
    <row r="342" spans="1:3" ht="30" customHeight="1">
      <c r="A342" s="65" t="s">
        <v>53</v>
      </c>
      <c r="B342" s="16" t="s">
        <v>37</v>
      </c>
      <c r="C342" s="51">
        <v>4363523.6</v>
      </c>
    </row>
    <row r="343" spans="1:3" ht="12" customHeight="1">
      <c r="A343" s="65"/>
      <c r="B343" s="16" t="s">
        <v>20</v>
      </c>
      <c r="C343" s="45"/>
    </row>
    <row r="344" spans="1:3" ht="29.25" customHeight="1">
      <c r="A344" s="66" t="s">
        <v>54</v>
      </c>
      <c r="B344" s="63" t="s">
        <v>235</v>
      </c>
      <c r="C344" s="95">
        <f>SUM(C345:C346)</f>
        <v>517288.76607</v>
      </c>
    </row>
    <row r="345" spans="1:10" ht="29.25" customHeight="1">
      <c r="A345" s="65" t="s">
        <v>55</v>
      </c>
      <c r="B345" s="16" t="s">
        <v>38</v>
      </c>
      <c r="C345" s="96">
        <v>339372.06607</v>
      </c>
      <c r="D345" s="51">
        <v>198936500</v>
      </c>
      <c r="E345" s="51">
        <v>198936500</v>
      </c>
      <c r="F345" s="51">
        <v>198936500</v>
      </c>
      <c r="G345" s="51">
        <v>198936500</v>
      </c>
      <c r="H345" s="51">
        <v>198936500</v>
      </c>
      <c r="I345" s="51">
        <v>198936500</v>
      </c>
      <c r="J345" s="51">
        <v>198936500</v>
      </c>
    </row>
    <row r="346" spans="1:3" ht="29.25" customHeight="1">
      <c r="A346" s="65" t="s">
        <v>229</v>
      </c>
      <c r="B346" s="16" t="s">
        <v>230</v>
      </c>
      <c r="C346" s="51">
        <v>177916.7</v>
      </c>
    </row>
    <row r="347" spans="1:3" ht="12" customHeight="1">
      <c r="A347" s="65"/>
      <c r="B347" s="16" t="s">
        <v>20</v>
      </c>
      <c r="C347" s="45"/>
    </row>
    <row r="348" spans="1:3" ht="31.5" customHeight="1">
      <c r="A348" s="66" t="s">
        <v>56</v>
      </c>
      <c r="B348" s="63" t="s">
        <v>39</v>
      </c>
      <c r="C348" s="103">
        <f>SUM(C349:C352)</f>
        <v>600710.7296000001</v>
      </c>
    </row>
    <row r="349" spans="1:3" ht="31.5" customHeight="1">
      <c r="A349" s="65" t="s">
        <v>57</v>
      </c>
      <c r="B349" s="16" t="s">
        <v>40</v>
      </c>
      <c r="C349" s="45">
        <v>92314</v>
      </c>
    </row>
    <row r="350" spans="1:3" ht="31.5" customHeight="1">
      <c r="A350" s="65" t="s">
        <v>58</v>
      </c>
      <c r="B350" s="71" t="s">
        <v>187</v>
      </c>
      <c r="C350" s="51">
        <v>311859.9</v>
      </c>
    </row>
    <row r="351" spans="1:3" ht="31.5" customHeight="1">
      <c r="A351" s="65" t="s">
        <v>59</v>
      </c>
      <c r="B351" s="60" t="s">
        <v>188</v>
      </c>
      <c r="C351" s="101">
        <v>172278.0296</v>
      </c>
    </row>
    <row r="352" spans="1:3" ht="31.5" customHeight="1">
      <c r="A352" s="65" t="s">
        <v>263</v>
      </c>
      <c r="B352" s="60" t="s">
        <v>262</v>
      </c>
      <c r="C352" s="51">
        <v>24258.8</v>
      </c>
    </row>
    <row r="353" ht="12.75" customHeight="1"/>
    <row r="354" spans="1:3" ht="30.75" customHeight="1">
      <c r="A354" s="66" t="s">
        <v>225</v>
      </c>
      <c r="B354" s="63" t="s">
        <v>227</v>
      </c>
      <c r="C354" s="67">
        <f>C355+C357+C356</f>
        <v>963568.1</v>
      </c>
    </row>
    <row r="355" spans="1:3" ht="30.75" customHeight="1">
      <c r="A355" s="65" t="s">
        <v>226</v>
      </c>
      <c r="B355" s="16" t="s">
        <v>228</v>
      </c>
      <c r="C355" s="51">
        <v>851369.2</v>
      </c>
    </row>
    <row r="356" spans="1:3" ht="30.75" customHeight="1">
      <c r="A356" s="65" t="s">
        <v>473</v>
      </c>
      <c r="B356" s="16" t="s">
        <v>474</v>
      </c>
      <c r="C356" s="51">
        <v>68025.9</v>
      </c>
    </row>
    <row r="357" spans="1:3" ht="30.75" customHeight="1">
      <c r="A357" s="65" t="s">
        <v>543</v>
      </c>
      <c r="B357" s="60" t="s">
        <v>544</v>
      </c>
      <c r="C357" s="45">
        <v>44173</v>
      </c>
    </row>
    <row r="358" ht="12.75" customHeight="1"/>
    <row r="359" spans="1:3" ht="40.5" customHeight="1">
      <c r="A359" s="72" t="s">
        <v>219</v>
      </c>
      <c r="B359" s="73" t="s">
        <v>220</v>
      </c>
      <c r="C359" s="44">
        <f>C360</f>
        <v>338000</v>
      </c>
    </row>
    <row r="360" spans="1:3" ht="39.75" customHeight="1">
      <c r="A360" s="65" t="s">
        <v>218</v>
      </c>
      <c r="B360" s="16" t="s">
        <v>560</v>
      </c>
      <c r="C360" s="45">
        <f>230000+108000</f>
        <v>338000</v>
      </c>
    </row>
    <row r="361" spans="1:3" ht="28.5" customHeight="1">
      <c r="A361" s="65"/>
      <c r="B361" s="16"/>
      <c r="C361" s="87"/>
    </row>
    <row r="362" spans="1:3" ht="44.25" customHeight="1" hidden="1">
      <c r="A362" s="66" t="s">
        <v>221</v>
      </c>
      <c r="B362" s="74" t="s">
        <v>223</v>
      </c>
      <c r="C362" s="54" t="e">
        <f>C363</f>
        <v>#REF!</v>
      </c>
    </row>
    <row r="363" spans="1:3" ht="31.5" hidden="1">
      <c r="A363" s="65" t="s">
        <v>222</v>
      </c>
      <c r="B363" s="75" t="s">
        <v>224</v>
      </c>
      <c r="C363" s="48" t="e">
        <v>#REF!</v>
      </c>
    </row>
    <row r="364" ht="15" customHeight="1" hidden="1">
      <c r="A364" s="65"/>
    </row>
    <row r="365" spans="1:3" ht="18.75" hidden="1">
      <c r="A365" s="66" t="s">
        <v>197</v>
      </c>
      <c r="B365" s="46" t="s">
        <v>199</v>
      </c>
      <c r="C365" s="53">
        <f>C366</f>
        <v>0</v>
      </c>
    </row>
    <row r="366" spans="1:3" ht="18.75" hidden="1">
      <c r="A366" s="65" t="s">
        <v>198</v>
      </c>
      <c r="B366" s="43" t="s">
        <v>200</v>
      </c>
      <c r="C366" s="47">
        <v>0</v>
      </c>
    </row>
    <row r="367" ht="39" customHeight="1" hidden="1">
      <c r="C367" s="98" t="s">
        <v>370</v>
      </c>
    </row>
    <row r="368" spans="1:2" ht="18.75" customHeight="1">
      <c r="A368" s="130"/>
      <c r="B368" s="130"/>
    </row>
    <row r="369" spans="1:10" ht="18.75">
      <c r="A369" s="130" t="s">
        <v>361</v>
      </c>
      <c r="B369" s="130"/>
      <c r="C369" s="130"/>
      <c r="D369" s="42"/>
      <c r="J369" s="20"/>
    </row>
    <row r="370" spans="1:3" ht="18.75">
      <c r="A370" s="130" t="s">
        <v>281</v>
      </c>
      <c r="B370" s="130"/>
      <c r="C370" s="130"/>
    </row>
    <row r="371" spans="1:3" ht="18.75">
      <c r="A371" s="142"/>
      <c r="B371" s="142"/>
      <c r="C371" s="52"/>
    </row>
    <row r="372" spans="1:3" ht="25.5" customHeight="1">
      <c r="A372" s="136" t="s">
        <v>480</v>
      </c>
      <c r="B372" s="136"/>
      <c r="C372" s="136"/>
    </row>
    <row r="383" ht="18.75">
      <c r="B383" s="16"/>
    </row>
  </sheetData>
  <sheetProtection/>
  <mergeCells count="20">
    <mergeCell ref="B1:E1"/>
    <mergeCell ref="B2:E2"/>
    <mergeCell ref="B3:E3"/>
    <mergeCell ref="B4:E4"/>
    <mergeCell ref="A5:C5"/>
    <mergeCell ref="A7:C7"/>
    <mergeCell ref="D9:D11"/>
    <mergeCell ref="E9:J9"/>
    <mergeCell ref="E10:E11"/>
    <mergeCell ref="F10:G10"/>
    <mergeCell ref="H10:I10"/>
    <mergeCell ref="J10:J11"/>
    <mergeCell ref="A368:B368"/>
    <mergeCell ref="A369:C369"/>
    <mergeCell ref="A370:C370"/>
    <mergeCell ref="A371:B371"/>
    <mergeCell ref="A372:C372"/>
    <mergeCell ref="A9:A11"/>
    <mergeCell ref="B9:B11"/>
    <mergeCell ref="C9:C11"/>
  </mergeCells>
  <hyperlinks>
    <hyperlink ref="B141" r:id="rId1" display="consultantplus://offline/ref=F24C8E6DB66470D84A90B538122B6EF53269530DCF87971A2CB100508793B5FA8F4682531287D0C48F1623BE134AD97CDE704933907EAF21SFk2H"/>
  </hyperlinks>
  <printOptions/>
  <pageMargins left="0.7" right="0.7" top="0.75" bottom="0.75" header="0.3" footer="0.3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DT3FT-BFH4M-GYYH8-PG9C3-8K2FJ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403-4</dc:creator>
  <cp:keywords/>
  <dc:description/>
  <cp:lastModifiedBy>Сафонова Ирина Александровна</cp:lastModifiedBy>
  <cp:lastPrinted>2022-02-26T12:43:06Z</cp:lastPrinted>
  <dcterms:created xsi:type="dcterms:W3CDTF">2004-12-09T14:08:30Z</dcterms:created>
  <dcterms:modified xsi:type="dcterms:W3CDTF">2022-04-06T06:44:42Z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